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:\수질개선\시추조사공 설치0920\고산리 96외 3공\"/>
    </mc:Choice>
  </mc:AlternateContent>
  <bookViews>
    <workbookView xWindow="10290" yWindow="210" windowWidth="10920" windowHeight="11295"/>
  </bookViews>
  <sheets>
    <sheet name="원가계산서" sheetId="21" r:id="rId1"/>
    <sheet name="내역" sheetId="10" r:id="rId2"/>
    <sheet name="일위대가" sheetId="19" r:id="rId3"/>
    <sheet name="착정수량집계" sheetId="18" r:id="rId4"/>
    <sheet name="단가표" sheetId="9" r:id="rId5"/>
    <sheet name="참고" sheetId="20" r:id="rId6"/>
  </sheets>
  <externalReferences>
    <externalReference r:id="rId7"/>
    <externalReference r:id="rId8"/>
  </externalReferences>
  <calcPr calcId="152511"/>
</workbook>
</file>

<file path=xl/calcChain.xml><?xml version="1.0" encoding="utf-8"?>
<calcChain xmlns="http://schemas.openxmlformats.org/spreadsheetml/2006/main">
  <c r="I19" i="19" l="1"/>
  <c r="J19" i="19" s="1"/>
  <c r="I18" i="19"/>
  <c r="J18" i="19" s="1"/>
  <c r="I17" i="19"/>
  <c r="J17" i="19" s="1"/>
  <c r="I16" i="19"/>
  <c r="J16" i="19" s="1"/>
  <c r="I15" i="19"/>
  <c r="J15" i="19" s="1"/>
  <c r="I92" i="19"/>
  <c r="J92" i="19" s="1"/>
  <c r="I91" i="19"/>
  <c r="E91" i="19" s="1"/>
  <c r="F91" i="19" s="1"/>
  <c r="I90" i="19"/>
  <c r="J90" i="19" s="1"/>
  <c r="I89" i="19"/>
  <c r="E89" i="19" s="1"/>
  <c r="F89" i="19" s="1"/>
  <c r="I88" i="19"/>
  <c r="J88" i="19" s="1"/>
  <c r="I126" i="19"/>
  <c r="J126" i="19" s="1"/>
  <c r="I127" i="19"/>
  <c r="E127" i="19" s="1"/>
  <c r="F127" i="19" s="1"/>
  <c r="I128" i="19"/>
  <c r="J128" i="19" s="1"/>
  <c r="I129" i="19"/>
  <c r="E129" i="19" s="1"/>
  <c r="F129" i="19" s="1"/>
  <c r="I130" i="19"/>
  <c r="J130" i="19" s="1"/>
  <c r="K22" i="10"/>
  <c r="K19" i="10"/>
  <c r="G12" i="10"/>
  <c r="I12" i="10"/>
  <c r="K12" i="10"/>
  <c r="G11" i="10"/>
  <c r="I11" i="10"/>
  <c r="K11" i="10"/>
  <c r="K10" i="10"/>
  <c r="L138" i="19"/>
  <c r="C20" i="10"/>
  <c r="C21" i="10"/>
  <c r="C22" i="10"/>
  <c r="C23" i="10"/>
  <c r="C19" i="10"/>
  <c r="C13" i="10"/>
  <c r="C14" i="10"/>
  <c r="C12" i="10"/>
  <c r="C11" i="10"/>
  <c r="C10" i="10"/>
  <c r="L10" i="10" s="1"/>
  <c r="L137" i="19"/>
  <c r="H137" i="19"/>
  <c r="E137" i="19"/>
  <c r="F137" i="19" s="1"/>
  <c r="G135" i="19"/>
  <c r="E135" i="19" s="1"/>
  <c r="F135" i="19" s="1"/>
  <c r="G134" i="19"/>
  <c r="H134" i="19" s="1"/>
  <c r="G133" i="19"/>
  <c r="E133" i="19" s="1"/>
  <c r="F133" i="19" s="1"/>
  <c r="G132" i="19"/>
  <c r="H132" i="19" s="1"/>
  <c r="G131" i="19"/>
  <c r="E131" i="19" s="1"/>
  <c r="F131" i="19" s="1"/>
  <c r="L100" i="19"/>
  <c r="L101" i="19" s="1"/>
  <c r="H100" i="19"/>
  <c r="E100" i="19"/>
  <c r="F100" i="19" s="1"/>
  <c r="G98" i="19"/>
  <c r="H98" i="19" s="1"/>
  <c r="G97" i="19"/>
  <c r="E97" i="19" s="1"/>
  <c r="F97" i="19" s="1"/>
  <c r="G96" i="19"/>
  <c r="H96" i="19" s="1"/>
  <c r="G95" i="19"/>
  <c r="E95" i="19" s="1"/>
  <c r="F95" i="19" s="1"/>
  <c r="G94" i="19"/>
  <c r="H94" i="19" s="1"/>
  <c r="G93" i="19"/>
  <c r="E93" i="19" s="1"/>
  <c r="F93" i="19" s="1"/>
  <c r="I104" i="19"/>
  <c r="E104" i="19" s="1"/>
  <c r="F104" i="19" s="1"/>
  <c r="I105" i="19"/>
  <c r="E105" i="19" s="1"/>
  <c r="F105" i="19" s="1"/>
  <c r="L38" i="19"/>
  <c r="L39" i="19" s="1"/>
  <c r="H38" i="19"/>
  <c r="E38" i="19"/>
  <c r="F38" i="19" s="1"/>
  <c r="G36" i="19"/>
  <c r="H36" i="19" s="1"/>
  <c r="I35" i="19"/>
  <c r="E35" i="19" s="1"/>
  <c r="F35" i="19" s="1"/>
  <c r="I34" i="19"/>
  <c r="J34" i="19" s="1"/>
  <c r="I33" i="19"/>
  <c r="E33" i="19" s="1"/>
  <c r="F33" i="19" s="1"/>
  <c r="I32" i="19"/>
  <c r="J32" i="19" s="1"/>
  <c r="I31" i="19"/>
  <c r="E31" i="19" s="1"/>
  <c r="F31" i="19" s="1"/>
  <c r="L27" i="19"/>
  <c r="L28" i="19" s="1"/>
  <c r="H27" i="19"/>
  <c r="E27" i="19"/>
  <c r="F27" i="19" s="1"/>
  <c r="G25" i="19"/>
  <c r="H25" i="19" s="1"/>
  <c r="G24" i="19"/>
  <c r="H24" i="19" s="1"/>
  <c r="G23" i="19"/>
  <c r="H23" i="19" s="1"/>
  <c r="G22" i="19"/>
  <c r="H22" i="19" s="1"/>
  <c r="G21" i="19"/>
  <c r="H21" i="19" s="1"/>
  <c r="G20" i="19"/>
  <c r="H20" i="19" s="1"/>
  <c r="L22" i="10" l="1"/>
  <c r="C17" i="10"/>
  <c r="L19" i="10"/>
  <c r="C9" i="10"/>
  <c r="E15" i="19"/>
  <c r="F15" i="19" s="1"/>
  <c r="J127" i="19"/>
  <c r="J129" i="19"/>
  <c r="H131" i="19"/>
  <c r="H133" i="19"/>
  <c r="H135" i="19"/>
  <c r="E126" i="19"/>
  <c r="F126" i="19" s="1"/>
  <c r="E128" i="19"/>
  <c r="F128" i="19" s="1"/>
  <c r="E130" i="19"/>
  <c r="F130" i="19" s="1"/>
  <c r="E132" i="19"/>
  <c r="F132" i="19" s="1"/>
  <c r="E134" i="19"/>
  <c r="F134" i="19" s="1"/>
  <c r="E17" i="19"/>
  <c r="F17" i="19" s="1"/>
  <c r="J89" i="19"/>
  <c r="J91" i="19"/>
  <c r="H93" i="19"/>
  <c r="H95" i="19"/>
  <c r="H97" i="19"/>
  <c r="E88" i="19"/>
  <c r="F88" i="19" s="1"/>
  <c r="E90" i="19"/>
  <c r="F90" i="19" s="1"/>
  <c r="E92" i="19"/>
  <c r="F92" i="19" s="1"/>
  <c r="E94" i="19"/>
  <c r="F94" i="19" s="1"/>
  <c r="E96" i="19"/>
  <c r="F96" i="19" s="1"/>
  <c r="E98" i="19"/>
  <c r="F98" i="19" s="1"/>
  <c r="J105" i="19"/>
  <c r="J104" i="19"/>
  <c r="E21" i="19"/>
  <c r="F21" i="19" s="1"/>
  <c r="E19" i="19"/>
  <c r="F19" i="19" s="1"/>
  <c r="E25" i="19"/>
  <c r="F25" i="19" s="1"/>
  <c r="E23" i="19"/>
  <c r="F23" i="19" s="1"/>
  <c r="G37" i="19"/>
  <c r="J31" i="19"/>
  <c r="J33" i="19"/>
  <c r="J35" i="19"/>
  <c r="E32" i="19"/>
  <c r="F32" i="19" s="1"/>
  <c r="E34" i="19"/>
  <c r="F34" i="19" s="1"/>
  <c r="E36" i="19"/>
  <c r="F36" i="19" s="1"/>
  <c r="G26" i="19"/>
  <c r="J28" i="19"/>
  <c r="I10" i="10" s="1"/>
  <c r="E16" i="19"/>
  <c r="F16" i="19" s="1"/>
  <c r="E18" i="19"/>
  <c r="F18" i="19" s="1"/>
  <c r="E20" i="19"/>
  <c r="F20" i="19" s="1"/>
  <c r="E22" i="19"/>
  <c r="F22" i="19" s="1"/>
  <c r="E24" i="19"/>
  <c r="F24" i="19" s="1"/>
  <c r="G26" i="10"/>
  <c r="H26" i="10" s="1"/>
  <c r="I190" i="19"/>
  <c r="J190" i="19" s="1"/>
  <c r="I191" i="19"/>
  <c r="J191" i="19" s="1"/>
  <c r="I192" i="19"/>
  <c r="J192" i="19" s="1"/>
  <c r="I193" i="19"/>
  <c r="J193" i="19" s="1"/>
  <c r="I189" i="19"/>
  <c r="J189" i="19" s="1"/>
  <c r="I177" i="19"/>
  <c r="J177" i="19" s="1"/>
  <c r="I178" i="19"/>
  <c r="J178" i="19" s="1"/>
  <c r="I179" i="19"/>
  <c r="J179" i="19" s="1"/>
  <c r="I180" i="19"/>
  <c r="E180" i="19" s="1"/>
  <c r="F180" i="19" s="1"/>
  <c r="I176" i="19"/>
  <c r="J176" i="19" s="1"/>
  <c r="I170" i="19"/>
  <c r="E170" i="19" s="1"/>
  <c r="F170" i="19" s="1"/>
  <c r="I169" i="19"/>
  <c r="J169" i="19" s="1"/>
  <c r="K193" i="19"/>
  <c r="L193" i="19" s="1"/>
  <c r="L194" i="19" s="1"/>
  <c r="K28" i="10" s="1"/>
  <c r="L28" i="10" s="1"/>
  <c r="G193" i="19"/>
  <c r="H193" i="19" s="1"/>
  <c r="H194" i="19" s="1"/>
  <c r="G28" i="10" s="1"/>
  <c r="H28" i="10" s="1"/>
  <c r="K182" i="19"/>
  <c r="L182" i="19" s="1"/>
  <c r="K183" i="19" s="1"/>
  <c r="K181" i="19"/>
  <c r="L181" i="19" s="1"/>
  <c r="G181" i="19"/>
  <c r="H181" i="19" s="1"/>
  <c r="H184" i="19" s="1"/>
  <c r="G185" i="19" s="1"/>
  <c r="L171" i="19"/>
  <c r="L172" i="19" s="1"/>
  <c r="K26" i="10" s="1"/>
  <c r="J171" i="19"/>
  <c r="E171" i="19"/>
  <c r="F171" i="19" s="1"/>
  <c r="I197" i="19"/>
  <c r="E197" i="19" s="1"/>
  <c r="F197" i="19" s="1"/>
  <c r="I198" i="19"/>
  <c r="J198" i="19" s="1"/>
  <c r="E199" i="19"/>
  <c r="F199" i="19" s="1"/>
  <c r="H199" i="19"/>
  <c r="J199" i="19"/>
  <c r="J138" i="19" l="1"/>
  <c r="I22" i="10" s="1"/>
  <c r="J22" i="10" s="1"/>
  <c r="G136" i="19"/>
  <c r="J101" i="19"/>
  <c r="G99" i="19"/>
  <c r="J39" i="19"/>
  <c r="E37" i="19"/>
  <c r="F37" i="19" s="1"/>
  <c r="H37" i="19"/>
  <c r="H39" i="19" s="1"/>
  <c r="H26" i="19"/>
  <c r="H28" i="19" s="1"/>
  <c r="G10" i="10" s="1"/>
  <c r="E26" i="19"/>
  <c r="F26" i="19" s="1"/>
  <c r="F28" i="19" s="1"/>
  <c r="J180" i="19"/>
  <c r="J184" i="19" s="1"/>
  <c r="I185" i="19" s="1"/>
  <c r="J185" i="19" s="1"/>
  <c r="J186" i="19" s="1"/>
  <c r="I27" i="10" s="1"/>
  <c r="J27" i="10" s="1"/>
  <c r="E178" i="19"/>
  <c r="F178" i="19" s="1"/>
  <c r="E176" i="19"/>
  <c r="F176" i="19" s="1"/>
  <c r="J170" i="19"/>
  <c r="J172" i="19" s="1"/>
  <c r="I26" i="10" s="1"/>
  <c r="J26" i="10" s="1"/>
  <c r="E169" i="19"/>
  <c r="F169" i="19" s="1"/>
  <c r="F172" i="19" s="1"/>
  <c r="E179" i="19"/>
  <c r="F179" i="19" s="1"/>
  <c r="E177" i="19"/>
  <c r="F177" i="19" s="1"/>
  <c r="E181" i="19"/>
  <c r="F181" i="19" s="1"/>
  <c r="H185" i="19"/>
  <c r="L183" i="19"/>
  <c r="L184" i="19" s="1"/>
  <c r="K185" i="19" s="1"/>
  <c r="E183" i="19"/>
  <c r="F183" i="19" s="1"/>
  <c r="J194" i="19"/>
  <c r="I28" i="10" s="1"/>
  <c r="J28" i="10" s="1"/>
  <c r="E190" i="19"/>
  <c r="F190" i="19" s="1"/>
  <c r="E192" i="19"/>
  <c r="F192" i="19" s="1"/>
  <c r="E182" i="19"/>
  <c r="F182" i="19" s="1"/>
  <c r="E189" i="19"/>
  <c r="F189" i="19" s="1"/>
  <c r="E191" i="19"/>
  <c r="F191" i="19" s="1"/>
  <c r="E193" i="19"/>
  <c r="F193" i="19" s="1"/>
  <c r="E198" i="19"/>
  <c r="F198" i="19" s="1"/>
  <c r="J197" i="19"/>
  <c r="G157" i="19"/>
  <c r="H157" i="19" s="1"/>
  <c r="L159" i="19"/>
  <c r="L160" i="19" s="1"/>
  <c r="K25" i="10" s="1"/>
  <c r="H159" i="19"/>
  <c r="E159" i="19"/>
  <c r="F159" i="19" s="1"/>
  <c r="I156" i="19"/>
  <c r="J156" i="19" s="1"/>
  <c r="I155" i="19"/>
  <c r="J155" i="19" s="1"/>
  <c r="I154" i="19"/>
  <c r="J154" i="19" s="1"/>
  <c r="I153" i="19"/>
  <c r="J153" i="19" s="1"/>
  <c r="I152" i="19"/>
  <c r="J152" i="19" s="1"/>
  <c r="F152" i="19"/>
  <c r="J10" i="10" l="1"/>
  <c r="I19" i="10"/>
  <c r="H136" i="19"/>
  <c r="H138" i="19" s="1"/>
  <c r="G22" i="10" s="1"/>
  <c r="H22" i="10" s="1"/>
  <c r="E136" i="19"/>
  <c r="F136" i="19" s="1"/>
  <c r="F138" i="19" s="1"/>
  <c r="E99" i="19"/>
  <c r="F99" i="19" s="1"/>
  <c r="H99" i="19"/>
  <c r="H101" i="19" s="1"/>
  <c r="G19" i="10" s="1"/>
  <c r="H19" i="10" s="1"/>
  <c r="F39" i="19"/>
  <c r="E26" i="10"/>
  <c r="E28" i="10"/>
  <c r="F28" i="10" s="1"/>
  <c r="F184" i="19"/>
  <c r="L185" i="19"/>
  <c r="L186" i="19" s="1"/>
  <c r="K27" i="10" s="1"/>
  <c r="L27" i="10" s="1"/>
  <c r="E185" i="19"/>
  <c r="H186" i="19"/>
  <c r="G27" i="10" s="1"/>
  <c r="H27" i="10" s="1"/>
  <c r="F194" i="19"/>
  <c r="J160" i="19"/>
  <c r="I25" i="10" s="1"/>
  <c r="G158" i="19"/>
  <c r="E157" i="19"/>
  <c r="F157" i="19" s="1"/>
  <c r="E153" i="19"/>
  <c r="F153" i="19" s="1"/>
  <c r="E155" i="19"/>
  <c r="F155" i="19" s="1"/>
  <c r="E154" i="19"/>
  <c r="F154" i="19" s="1"/>
  <c r="E156" i="19"/>
  <c r="F156" i="19" s="1"/>
  <c r="E22" i="10" l="1"/>
  <c r="F22" i="10" s="1"/>
  <c r="J19" i="10"/>
  <c r="E19" i="10"/>
  <c r="F19" i="10" s="1"/>
  <c r="F101" i="19"/>
  <c r="E27" i="10"/>
  <c r="F27" i="10" s="1"/>
  <c r="F26" i="10"/>
  <c r="L26" i="10"/>
  <c r="F185" i="19"/>
  <c r="F186" i="19"/>
  <c r="H158" i="19"/>
  <c r="H160" i="19" s="1"/>
  <c r="G25" i="10" s="1"/>
  <c r="E158" i="19"/>
  <c r="F158" i="19" s="1"/>
  <c r="F160" i="19" s="1"/>
  <c r="H10" i="10" l="1"/>
  <c r="E10" i="10"/>
  <c r="F10" i="10" s="1"/>
  <c r="D5" i="20"/>
  <c r="D6" i="20"/>
  <c r="D7" i="20" s="1"/>
  <c r="D8" i="20" s="1"/>
  <c r="D9" i="20" s="1"/>
  <c r="D10" i="20" s="1"/>
  <c r="D11" i="20" s="1"/>
  <c r="D12" i="20" s="1"/>
  <c r="D13" i="20" s="1"/>
  <c r="D4" i="20"/>
  <c r="D3" i="20"/>
  <c r="C25" i="10"/>
  <c r="G24" i="10" l="1"/>
  <c r="G83" i="19"/>
  <c r="L75" i="19"/>
  <c r="L76" i="19" s="1"/>
  <c r="K14" i="10" s="1"/>
  <c r="H75" i="19"/>
  <c r="E75" i="19"/>
  <c r="F75" i="19" s="1"/>
  <c r="G73" i="19"/>
  <c r="H73" i="19" s="1"/>
  <c r="I72" i="19"/>
  <c r="E72" i="19" s="1"/>
  <c r="F72" i="19" s="1"/>
  <c r="I71" i="19"/>
  <c r="J71" i="19" s="1"/>
  <c r="I70" i="19"/>
  <c r="E70" i="19" s="1"/>
  <c r="F70" i="19" s="1"/>
  <c r="I69" i="19"/>
  <c r="J69" i="19" s="1"/>
  <c r="I68" i="19"/>
  <c r="E68" i="19" s="1"/>
  <c r="F68" i="19" s="1"/>
  <c r="D31" i="9"/>
  <c r="D30" i="9"/>
  <c r="D29" i="9"/>
  <c r="D28" i="9"/>
  <c r="D27" i="9"/>
  <c r="D26" i="9"/>
  <c r="D25" i="9"/>
  <c r="D24" i="9"/>
  <c r="D23" i="9"/>
  <c r="D22" i="9"/>
  <c r="D21" i="9"/>
  <c r="D20" i="9"/>
  <c r="D19" i="9"/>
  <c r="C18" i="9"/>
  <c r="D18" i="9" s="1"/>
  <c r="C17" i="9"/>
  <c r="D17" i="9" s="1"/>
  <c r="C16" i="9"/>
  <c r="D16" i="9" s="1"/>
  <c r="D15" i="9"/>
  <c r="D14" i="9"/>
  <c r="D13" i="9"/>
  <c r="D12" i="9"/>
  <c r="D11" i="9"/>
  <c r="D10" i="9"/>
  <c r="D9" i="9"/>
  <c r="D8" i="9"/>
  <c r="D7" i="9"/>
  <c r="D6" i="9"/>
  <c r="D5" i="9"/>
  <c r="D4" i="9"/>
  <c r="G74" i="19" l="1"/>
  <c r="J68" i="19"/>
  <c r="J70" i="19"/>
  <c r="J72" i="19"/>
  <c r="E69" i="19"/>
  <c r="F69" i="19" s="1"/>
  <c r="E71" i="19"/>
  <c r="F71" i="19" s="1"/>
  <c r="E73" i="19"/>
  <c r="F73" i="19" s="1"/>
  <c r="L122" i="19"/>
  <c r="L123" i="19" s="1"/>
  <c r="K21" i="10" s="1"/>
  <c r="L21" i="10" s="1"/>
  <c r="H122" i="19"/>
  <c r="E122" i="19"/>
  <c r="F122" i="19" s="1"/>
  <c r="G120" i="19"/>
  <c r="H120" i="19" s="1"/>
  <c r="I119" i="19"/>
  <c r="J119" i="19" s="1"/>
  <c r="I118" i="19"/>
  <c r="J118" i="19" s="1"/>
  <c r="I117" i="19"/>
  <c r="J117" i="19" s="1"/>
  <c r="I116" i="19"/>
  <c r="J116" i="19" s="1"/>
  <c r="I115" i="19"/>
  <c r="J115" i="19" s="1"/>
  <c r="L111" i="19"/>
  <c r="L112" i="19" s="1"/>
  <c r="K20" i="10" s="1"/>
  <c r="L20" i="10" s="1"/>
  <c r="H111" i="19"/>
  <c r="E111" i="19"/>
  <c r="F111" i="19" s="1"/>
  <c r="G109" i="19"/>
  <c r="H109" i="19" s="1"/>
  <c r="I108" i="19"/>
  <c r="J108" i="19" s="1"/>
  <c r="I107" i="19"/>
  <c r="J107" i="19" s="1"/>
  <c r="I106" i="19"/>
  <c r="J106" i="19" s="1"/>
  <c r="L85" i="19"/>
  <c r="K15" i="10" s="1"/>
  <c r="L15" i="10" s="1"/>
  <c r="H83" i="19"/>
  <c r="I82" i="19"/>
  <c r="J82" i="19" s="1"/>
  <c r="I81" i="19"/>
  <c r="J81" i="19" s="1"/>
  <c r="I80" i="19"/>
  <c r="E80" i="19" s="1"/>
  <c r="F80" i="19" s="1"/>
  <c r="I79" i="19"/>
  <c r="J79" i="19" s="1"/>
  <c r="L64" i="19"/>
  <c r="L65" i="19" s="1"/>
  <c r="K13" i="10" s="1"/>
  <c r="H64" i="19"/>
  <c r="E64" i="19"/>
  <c r="F64" i="19" s="1"/>
  <c r="G62" i="19"/>
  <c r="E62" i="19" s="1"/>
  <c r="F62" i="19" s="1"/>
  <c r="I61" i="19"/>
  <c r="E61" i="19" s="1"/>
  <c r="F61" i="19" s="1"/>
  <c r="I60" i="19"/>
  <c r="E60" i="19" s="1"/>
  <c r="F60" i="19" s="1"/>
  <c r="I59" i="19"/>
  <c r="J59" i="19" s="1"/>
  <c r="I58" i="19"/>
  <c r="J58" i="19" s="1"/>
  <c r="I57" i="19"/>
  <c r="J57" i="19" s="1"/>
  <c r="L53" i="19"/>
  <c r="L54" i="19" s="1"/>
  <c r="L12" i="10" s="1"/>
  <c r="H53" i="19"/>
  <c r="E53" i="19"/>
  <c r="F53" i="19" s="1"/>
  <c r="G51" i="19"/>
  <c r="H51" i="19" s="1"/>
  <c r="G50" i="19"/>
  <c r="H50" i="19" s="1"/>
  <c r="G49" i="19"/>
  <c r="H49" i="19" s="1"/>
  <c r="G48" i="19"/>
  <c r="H48" i="19" s="1"/>
  <c r="G47" i="19"/>
  <c r="H47" i="19" s="1"/>
  <c r="I46" i="19"/>
  <c r="J46" i="19" s="1"/>
  <c r="I45" i="19"/>
  <c r="J45" i="19" s="1"/>
  <c r="I44" i="19"/>
  <c r="J44" i="19" s="1"/>
  <c r="I43" i="19"/>
  <c r="J43" i="19" s="1"/>
  <c r="I42" i="19"/>
  <c r="J42" i="19" s="1"/>
  <c r="L200" i="19"/>
  <c r="H200" i="19"/>
  <c r="G29" i="10" s="1"/>
  <c r="L165" i="19"/>
  <c r="L166" i="19" s="1"/>
  <c r="K24" i="10" s="1"/>
  <c r="E165" i="19"/>
  <c r="F165" i="19" s="1"/>
  <c r="I164" i="19"/>
  <c r="J164" i="19" s="1"/>
  <c r="L148" i="19"/>
  <c r="L149" i="19" s="1"/>
  <c r="H148" i="19"/>
  <c r="E148" i="19"/>
  <c r="F148" i="19" s="1"/>
  <c r="G146" i="19"/>
  <c r="E146" i="19" s="1"/>
  <c r="F146" i="19" s="1"/>
  <c r="I144" i="19"/>
  <c r="E144" i="19" s="1"/>
  <c r="F144" i="19" s="1"/>
  <c r="E82" i="19" l="1"/>
  <c r="F82" i="19" s="1"/>
  <c r="K18" i="10"/>
  <c r="L18" i="10" s="1"/>
  <c r="K23" i="10"/>
  <c r="L23" i="10" s="1"/>
  <c r="E74" i="19"/>
  <c r="F74" i="19" s="1"/>
  <c r="F76" i="19" s="1"/>
  <c r="H74" i="19"/>
  <c r="H76" i="19" s="1"/>
  <c r="G14" i="10" s="1"/>
  <c r="J76" i="19"/>
  <c r="I14" i="10" s="1"/>
  <c r="J61" i="19"/>
  <c r="J60" i="19"/>
  <c r="J112" i="19"/>
  <c r="I20" i="10" s="1"/>
  <c r="J20" i="10" s="1"/>
  <c r="E59" i="19"/>
  <c r="F59" i="19" s="1"/>
  <c r="H62" i="19"/>
  <c r="G63" i="19" s="1"/>
  <c r="H63" i="19" s="1"/>
  <c r="H65" i="19" s="1"/>
  <c r="G13" i="10" s="1"/>
  <c r="E57" i="19"/>
  <c r="F57" i="19" s="1"/>
  <c r="J123" i="19"/>
  <c r="G121" i="19"/>
  <c r="E116" i="19"/>
  <c r="F116" i="19" s="1"/>
  <c r="E118" i="19"/>
  <c r="F118" i="19" s="1"/>
  <c r="E120" i="19"/>
  <c r="F120" i="19" s="1"/>
  <c r="E115" i="19"/>
  <c r="F115" i="19" s="1"/>
  <c r="E117" i="19"/>
  <c r="F117" i="19" s="1"/>
  <c r="E119" i="19"/>
  <c r="F119" i="19" s="1"/>
  <c r="G110" i="19"/>
  <c r="E107" i="19"/>
  <c r="F107" i="19" s="1"/>
  <c r="E109" i="19"/>
  <c r="F109" i="19" s="1"/>
  <c r="E106" i="19"/>
  <c r="F106" i="19" s="1"/>
  <c r="E108" i="19"/>
  <c r="F108" i="19" s="1"/>
  <c r="G84" i="19"/>
  <c r="J80" i="19"/>
  <c r="J85" i="19" s="1"/>
  <c r="I15" i="10" s="1"/>
  <c r="J15" i="10" s="1"/>
  <c r="E79" i="19"/>
  <c r="F79" i="19" s="1"/>
  <c r="E81" i="19"/>
  <c r="F81" i="19" s="1"/>
  <c r="E83" i="19"/>
  <c r="F83" i="19" s="1"/>
  <c r="E58" i="19"/>
  <c r="F58" i="19" s="1"/>
  <c r="G52" i="19"/>
  <c r="J54" i="19"/>
  <c r="J12" i="10" s="1"/>
  <c r="E43" i="19"/>
  <c r="F43" i="19" s="1"/>
  <c r="E45" i="19"/>
  <c r="F45" i="19" s="1"/>
  <c r="E47" i="19"/>
  <c r="F47" i="19" s="1"/>
  <c r="E49" i="19"/>
  <c r="F49" i="19" s="1"/>
  <c r="E51" i="19"/>
  <c r="F51" i="19" s="1"/>
  <c r="E42" i="19"/>
  <c r="F42" i="19" s="1"/>
  <c r="E44" i="19"/>
  <c r="F44" i="19" s="1"/>
  <c r="E46" i="19"/>
  <c r="F46" i="19" s="1"/>
  <c r="E48" i="19"/>
  <c r="F48" i="19" s="1"/>
  <c r="E50" i="19"/>
  <c r="F50" i="19" s="1"/>
  <c r="I6" i="19"/>
  <c r="E6" i="19" s="1"/>
  <c r="F6" i="19" s="1"/>
  <c r="I163" i="19"/>
  <c r="J163" i="19" s="1"/>
  <c r="J166" i="19" s="1"/>
  <c r="I24" i="10" s="1"/>
  <c r="E24" i="10" s="1"/>
  <c r="I142" i="19"/>
  <c r="E142" i="19" s="1"/>
  <c r="F142" i="19" s="1"/>
  <c r="I7" i="19"/>
  <c r="I145" i="19"/>
  <c r="E145" i="19" s="1"/>
  <c r="F145" i="19" s="1"/>
  <c r="I9" i="19"/>
  <c r="I8" i="19"/>
  <c r="E8" i="19" s="1"/>
  <c r="F8" i="19" s="1"/>
  <c r="I141" i="19"/>
  <c r="E141" i="19" s="1"/>
  <c r="F141" i="19" s="1"/>
  <c r="I143" i="19"/>
  <c r="J143" i="19" s="1"/>
  <c r="E164" i="19"/>
  <c r="F164" i="19" s="1"/>
  <c r="J144" i="19"/>
  <c r="H146" i="19"/>
  <c r="G147" i="19" s="1"/>
  <c r="I21" i="10" l="1"/>
  <c r="J21" i="10" s="1"/>
  <c r="E14" i="10"/>
  <c r="E63" i="19"/>
  <c r="F63" i="19" s="1"/>
  <c r="F65" i="19" s="1"/>
  <c r="J65" i="19"/>
  <c r="I13" i="10" s="1"/>
  <c r="E13" i="10" s="1"/>
  <c r="H121" i="19"/>
  <c r="H123" i="19" s="1"/>
  <c r="E121" i="19"/>
  <c r="F121" i="19" s="1"/>
  <c r="H110" i="19"/>
  <c r="H112" i="19" s="1"/>
  <c r="E110" i="19"/>
  <c r="F110" i="19" s="1"/>
  <c r="E84" i="19"/>
  <c r="F84" i="19" s="1"/>
  <c r="F85" i="19" s="1"/>
  <c r="H84" i="19"/>
  <c r="H85" i="19" s="1"/>
  <c r="G15" i="10" s="1"/>
  <c r="E15" i="10" s="1"/>
  <c r="E163" i="19"/>
  <c r="F163" i="19" s="1"/>
  <c r="F166" i="19" s="1"/>
  <c r="J200" i="19"/>
  <c r="I29" i="10" s="1"/>
  <c r="E29" i="10" s="1"/>
  <c r="J6" i="19"/>
  <c r="H52" i="19"/>
  <c r="H54" i="19" s="1"/>
  <c r="E52" i="19"/>
  <c r="F52" i="19" s="1"/>
  <c r="F54" i="19" s="1"/>
  <c r="E143" i="19"/>
  <c r="F143" i="19" s="1"/>
  <c r="J8" i="19"/>
  <c r="J142" i="19"/>
  <c r="J145" i="19"/>
  <c r="J141" i="19"/>
  <c r="J7" i="19"/>
  <c r="E7" i="19"/>
  <c r="F7" i="19" s="1"/>
  <c r="J9" i="19"/>
  <c r="E9" i="19"/>
  <c r="F9" i="19" s="1"/>
  <c r="E147" i="19"/>
  <c r="F147" i="19" s="1"/>
  <c r="H147" i="19"/>
  <c r="H149" i="19" s="1"/>
  <c r="H24" i="10"/>
  <c r="L25" i="10"/>
  <c r="H29" i="10"/>
  <c r="L13" i="10"/>
  <c r="L24" i="10"/>
  <c r="L11" i="10"/>
  <c r="L14" i="10"/>
  <c r="L6" i="10" l="1"/>
  <c r="D11" i="21" s="1"/>
  <c r="F123" i="19"/>
  <c r="G21" i="10"/>
  <c r="E12" i="10"/>
  <c r="F12" i="10" s="1"/>
  <c r="H12" i="10"/>
  <c r="F112" i="19"/>
  <c r="G20" i="10"/>
  <c r="G18" i="10"/>
  <c r="G23" i="10"/>
  <c r="H15" i="10"/>
  <c r="F15" i="10"/>
  <c r="F149" i="19"/>
  <c r="F200" i="19"/>
  <c r="F10" i="19"/>
  <c r="J149" i="19"/>
  <c r="J10" i="19"/>
  <c r="E25" i="10"/>
  <c r="I18" i="10" l="1"/>
  <c r="J18" i="10" s="1"/>
  <c r="I23" i="10"/>
  <c r="J23" i="10" s="1"/>
  <c r="H20" i="10"/>
  <c r="E20" i="10"/>
  <c r="F20" i="10" s="1"/>
  <c r="E11" i="10"/>
  <c r="H21" i="10"/>
  <c r="E21" i="10"/>
  <c r="F21" i="10" s="1"/>
  <c r="H18" i="10"/>
  <c r="H23" i="10"/>
  <c r="J11" i="19"/>
  <c r="F11" i="19" s="1"/>
  <c r="J29" i="10"/>
  <c r="H25" i="10"/>
  <c r="H11" i="10"/>
  <c r="E18" i="10" l="1"/>
  <c r="F18" i="10" s="1"/>
  <c r="J11" i="10"/>
  <c r="E23" i="10"/>
  <c r="F23" i="10" s="1"/>
  <c r="J12" i="19"/>
  <c r="J14" i="10"/>
  <c r="J13" i="10"/>
  <c r="J25" i="10"/>
  <c r="F29" i="10"/>
  <c r="J24" i="10"/>
  <c r="F11" i="10"/>
  <c r="F12" i="19" l="1"/>
  <c r="I8" i="10"/>
  <c r="F25" i="10"/>
  <c r="F24" i="10"/>
  <c r="J8" i="10" l="1"/>
  <c r="E8" i="10"/>
  <c r="F8" i="10" s="1"/>
  <c r="F14" i="10"/>
  <c r="H14" i="10"/>
  <c r="H13" i="10"/>
  <c r="F13" i="10"/>
  <c r="H6" i="10" l="1"/>
  <c r="D5" i="21" s="1"/>
  <c r="D7" i="21" s="1"/>
  <c r="J6" i="10"/>
  <c r="D8" i="21" s="1"/>
  <c r="D15" i="21" l="1"/>
  <c r="D14" i="21"/>
  <c r="D16" i="21" s="1"/>
  <c r="F6" i="10"/>
  <c r="D17" i="21"/>
  <c r="D20" i="21"/>
  <c r="D18" i="21"/>
  <c r="D9" i="21"/>
  <c r="D10" i="21" s="1"/>
  <c r="D12" i="21" l="1"/>
  <c r="D19" i="21"/>
  <c r="D13" i="21"/>
  <c r="D21" i="21" l="1"/>
  <c r="D22" i="21" l="1"/>
  <c r="D23" i="21" l="1"/>
  <c r="D24" i="21" s="1"/>
  <c r="J25" i="21" l="1"/>
  <c r="D25" i="21" s="1"/>
  <c r="J26" i="21" l="1"/>
  <c r="D26" i="21" s="1"/>
  <c r="D27" i="21" l="1"/>
</calcChain>
</file>

<file path=xl/sharedStrings.xml><?xml version="1.0" encoding="utf-8"?>
<sst xmlns="http://schemas.openxmlformats.org/spreadsheetml/2006/main" count="652" uniqueCount="341">
  <si>
    <t>계</t>
    <phoneticPr fontId="2" type="noConversion"/>
  </si>
  <si>
    <t>인</t>
    <phoneticPr fontId="2" type="noConversion"/>
  </si>
  <si>
    <t>종      별</t>
    <phoneticPr fontId="2" type="noConversion"/>
  </si>
  <si>
    <t>규  격</t>
    <phoneticPr fontId="2" type="noConversion"/>
  </si>
  <si>
    <t>수량</t>
    <phoneticPr fontId="2" type="noConversion"/>
  </si>
  <si>
    <t>단위</t>
    <phoneticPr fontId="2" type="noConversion"/>
  </si>
  <si>
    <t>재   료   비</t>
    <phoneticPr fontId="2" type="noConversion"/>
  </si>
  <si>
    <t>노   무   비</t>
    <phoneticPr fontId="2" type="noConversion"/>
  </si>
  <si>
    <t>비 고</t>
    <phoneticPr fontId="2" type="noConversion"/>
  </si>
  <si>
    <t>단    가</t>
    <phoneticPr fontId="2" type="noConversion"/>
  </si>
  <si>
    <t>금     액</t>
    <phoneticPr fontId="2" type="noConversion"/>
  </si>
  <si>
    <t>EA</t>
    <phoneticPr fontId="2" type="noConversion"/>
  </si>
  <si>
    <t>경         비</t>
    <phoneticPr fontId="2" type="noConversion"/>
  </si>
  <si>
    <t>중급기술자</t>
    <phoneticPr fontId="2" type="noConversion"/>
  </si>
  <si>
    <t>보링공</t>
    <phoneticPr fontId="2" type="noConversion"/>
  </si>
  <si>
    <t>특별인부</t>
    <phoneticPr fontId="2" type="noConversion"/>
  </si>
  <si>
    <t>보통인부</t>
    <phoneticPr fontId="2" type="noConversion"/>
  </si>
  <si>
    <t>내   역   서</t>
    <phoneticPr fontId="2" type="noConversion"/>
  </si>
  <si>
    <t>합     계</t>
    <phoneticPr fontId="2" type="noConversion"/>
  </si>
  <si>
    <t>일   위   대   가</t>
    <phoneticPr fontId="2" type="noConversion"/>
  </si>
  <si>
    <t>단   가   표</t>
    <phoneticPr fontId="2" type="noConversion"/>
  </si>
  <si>
    <t>종      별</t>
    <phoneticPr fontId="2" type="noConversion"/>
  </si>
  <si>
    <t>규  격</t>
    <phoneticPr fontId="2" type="noConversion"/>
  </si>
  <si>
    <t>수량</t>
    <phoneticPr fontId="2" type="noConversion"/>
  </si>
  <si>
    <t>단위</t>
    <phoneticPr fontId="2" type="noConversion"/>
  </si>
  <si>
    <t>총         액</t>
    <phoneticPr fontId="2" type="noConversion"/>
  </si>
  <si>
    <t>재   료   비</t>
    <phoneticPr fontId="2" type="noConversion"/>
  </si>
  <si>
    <t>노   무   비</t>
    <phoneticPr fontId="2" type="noConversion"/>
  </si>
  <si>
    <t>경         비</t>
    <phoneticPr fontId="2" type="noConversion"/>
  </si>
  <si>
    <t>비 고</t>
    <phoneticPr fontId="2" type="noConversion"/>
  </si>
  <si>
    <t>단    가</t>
    <phoneticPr fontId="2" type="noConversion"/>
  </si>
  <si>
    <t>금     액</t>
    <phoneticPr fontId="2" type="noConversion"/>
  </si>
  <si>
    <t xml:space="preserve"> -. 점토층</t>
    <phoneticPr fontId="2" type="noConversion"/>
  </si>
  <si>
    <t>m</t>
    <phoneticPr fontId="2" type="noConversion"/>
  </si>
  <si>
    <t>Φ250mm</t>
    <phoneticPr fontId="2" type="noConversion"/>
  </si>
  <si>
    <t>제1호표 착정장비 조립 ·해체</t>
    <phoneticPr fontId="2" type="noConversion"/>
  </si>
  <si>
    <t>중급기능사</t>
    <phoneticPr fontId="2" type="noConversion"/>
  </si>
  <si>
    <t xml:space="preserve"> 1) 장비조립</t>
    <phoneticPr fontId="2" type="noConversion"/>
  </si>
  <si>
    <t>소   계</t>
    <phoneticPr fontId="2" type="noConversion"/>
  </si>
  <si>
    <t xml:space="preserve"> 2) 장비해체</t>
    <phoneticPr fontId="2" type="noConversion"/>
  </si>
  <si>
    <t>식</t>
    <phoneticPr fontId="2" type="noConversion"/>
  </si>
  <si>
    <t>조립의80%</t>
    <phoneticPr fontId="2" type="noConversion"/>
  </si>
  <si>
    <t>윙비트</t>
    <phoneticPr fontId="2" type="noConversion"/>
  </si>
  <si>
    <t>잡재료</t>
    <phoneticPr fontId="2" type="noConversion"/>
  </si>
  <si>
    <t>착정기계경비</t>
    <phoneticPr fontId="2" type="noConversion"/>
  </si>
  <si>
    <t>코아리프터</t>
    <phoneticPr fontId="2" type="noConversion"/>
  </si>
  <si>
    <t>코아튜브헤드</t>
    <phoneticPr fontId="2" type="noConversion"/>
  </si>
  <si>
    <t>코어셀</t>
    <phoneticPr fontId="2" type="noConversion"/>
  </si>
  <si>
    <t>메탈크라운빗트</t>
    <phoneticPr fontId="2" type="noConversion"/>
  </si>
  <si>
    <t>리밍셀</t>
    <phoneticPr fontId="2" type="noConversion"/>
  </si>
  <si>
    <t>다이아몬드빗트</t>
    <phoneticPr fontId="2" type="noConversion"/>
  </si>
  <si>
    <t>회</t>
    <phoneticPr fontId="2" type="noConversion"/>
  </si>
  <si>
    <t>일</t>
    <phoneticPr fontId="2" type="noConversion"/>
  </si>
  <si>
    <t>EBS산출근거</t>
    <phoneticPr fontId="2" type="noConversion"/>
  </si>
  <si>
    <t>명  칭</t>
    <phoneticPr fontId="2" type="noConversion"/>
  </si>
  <si>
    <t>규격</t>
    <phoneticPr fontId="2" type="noConversion"/>
  </si>
  <si>
    <t>단  가</t>
    <phoneticPr fontId="2" type="noConversion"/>
  </si>
  <si>
    <t>적용단가</t>
    <phoneticPr fontId="2" type="noConversion"/>
  </si>
  <si>
    <t>적용률</t>
    <phoneticPr fontId="2" type="noConversion"/>
  </si>
  <si>
    <t>비   고</t>
    <phoneticPr fontId="2" type="noConversion"/>
  </si>
  <si>
    <t>고급기술자</t>
    <phoneticPr fontId="2" type="noConversion"/>
  </si>
  <si>
    <t>"</t>
    <phoneticPr fontId="2" type="noConversion"/>
  </si>
  <si>
    <t>2017 적산자료 적용가</t>
    <phoneticPr fontId="2" type="noConversion"/>
  </si>
  <si>
    <t>메탈팁(18개)</t>
    <phoneticPr fontId="2" type="noConversion"/>
  </si>
  <si>
    <t>18개</t>
    <phoneticPr fontId="2" type="noConversion"/>
  </si>
  <si>
    <t>24개</t>
    <phoneticPr fontId="2" type="noConversion"/>
  </si>
  <si>
    <t>코아튜브헤드</t>
    <phoneticPr fontId="2" type="noConversion"/>
  </si>
  <si>
    <t>2017 물가자료</t>
    <phoneticPr fontId="2" type="noConversion"/>
  </si>
  <si>
    <t>2017 물가정보</t>
    <phoneticPr fontId="2" type="noConversion"/>
  </si>
  <si>
    <t>PE(직관)</t>
    <phoneticPr fontId="2" type="noConversion"/>
  </si>
  <si>
    <t>메탈팁(14개)</t>
    <phoneticPr fontId="2" type="noConversion"/>
  </si>
  <si>
    <t>14개</t>
    <phoneticPr fontId="2" type="noConversion"/>
  </si>
  <si>
    <t>PVC</t>
    <phoneticPr fontId="2" type="noConversion"/>
  </si>
  <si>
    <t>D100mm</t>
    <phoneticPr fontId="2" type="noConversion"/>
  </si>
  <si>
    <t>PVC 유공관</t>
    <phoneticPr fontId="2" type="noConversion"/>
  </si>
  <si>
    <t xml:space="preserve"> 1) 착정 장비 조립·해체</t>
    <phoneticPr fontId="2" type="noConversion"/>
  </si>
  <si>
    <t>CCTV검층기</t>
    <phoneticPr fontId="2" type="noConversion"/>
  </si>
  <si>
    <t>200m 이내</t>
    <phoneticPr fontId="2" type="noConversion"/>
  </si>
  <si>
    <t>회</t>
    <phoneticPr fontId="2" type="noConversion"/>
  </si>
  <si>
    <t xml:space="preserve"> 3) 채움그라우팅</t>
    <phoneticPr fontId="2" type="noConversion"/>
  </si>
  <si>
    <t>크린캡</t>
    <phoneticPr fontId="2" type="noConversion"/>
  </si>
  <si>
    <t>EA</t>
    <phoneticPr fontId="2" type="noConversion"/>
  </si>
  <si>
    <t>보통인부</t>
    <phoneticPr fontId="2" type="noConversion"/>
  </si>
  <si>
    <t>중급기술자</t>
    <phoneticPr fontId="2" type="noConversion"/>
  </si>
  <si>
    <t>견적</t>
    <phoneticPr fontId="2" type="noConversion"/>
  </si>
  <si>
    <t>모르터</t>
    <phoneticPr fontId="2" type="noConversion"/>
  </si>
  <si>
    <t>㎥</t>
    <phoneticPr fontId="2" type="noConversion"/>
  </si>
  <si>
    <t>최소 기본운반비 감안</t>
    <phoneticPr fontId="2" type="noConversion"/>
  </si>
  <si>
    <t xml:space="preserve"> -. 재천공(채움구간)</t>
    <phoneticPr fontId="2" type="noConversion"/>
  </si>
  <si>
    <t>Φ200mm</t>
    <phoneticPr fontId="2" type="noConversion"/>
  </si>
  <si>
    <t xml:space="preserve"> ※ 조사지역 인근의 관측정(F-121, 고산리 54번지) 참조</t>
    <phoneticPr fontId="2" type="noConversion"/>
  </si>
  <si>
    <t>계</t>
    <phoneticPr fontId="2" type="noConversion"/>
  </si>
  <si>
    <t>Φ250mm</t>
    <phoneticPr fontId="2" type="noConversion"/>
  </si>
  <si>
    <t>구경</t>
    <phoneticPr fontId="2" type="noConversion"/>
  </si>
  <si>
    <t xml:space="preserve"> 지층명</t>
    <phoneticPr fontId="2" type="noConversion"/>
  </si>
  <si>
    <t>시추(착정) 수량 산출 근거</t>
    <phoneticPr fontId="2" type="noConversion"/>
  </si>
  <si>
    <t>1공(청수리)</t>
    <phoneticPr fontId="2" type="noConversion"/>
  </si>
  <si>
    <t>2공(고산리)</t>
    <phoneticPr fontId="2" type="noConversion"/>
  </si>
  <si>
    <t>3공(고산리)</t>
    <phoneticPr fontId="2" type="noConversion"/>
  </si>
  <si>
    <t>1차천공</t>
    <phoneticPr fontId="2" type="noConversion"/>
  </si>
  <si>
    <t>Φ150mm</t>
    <phoneticPr fontId="2" type="noConversion"/>
  </si>
  <si>
    <t>2차천공</t>
    <phoneticPr fontId="2" type="noConversion"/>
  </si>
  <si>
    <t xml:space="preserve"> 4) 사력층</t>
    <phoneticPr fontId="2" type="noConversion"/>
  </si>
  <si>
    <t xml:space="preserve"> 6) 풍화암층</t>
    <phoneticPr fontId="2" type="noConversion"/>
  </si>
  <si>
    <t>기술사</t>
    <phoneticPr fontId="2" type="noConversion"/>
  </si>
  <si>
    <t>2018 엔지니어링노임</t>
    <phoneticPr fontId="2" type="noConversion"/>
  </si>
  <si>
    <t>특급기술자</t>
    <phoneticPr fontId="2" type="noConversion"/>
  </si>
  <si>
    <t>초급기술자</t>
    <phoneticPr fontId="2" type="noConversion"/>
  </si>
  <si>
    <t>고급기능사</t>
    <phoneticPr fontId="2" type="noConversion"/>
  </si>
  <si>
    <t>초급기능사</t>
    <phoneticPr fontId="2" type="noConversion"/>
  </si>
  <si>
    <t>2018 상반기 시중노임</t>
    <phoneticPr fontId="2" type="noConversion"/>
  </si>
  <si>
    <t>경유</t>
    <phoneticPr fontId="2" type="noConversion"/>
  </si>
  <si>
    <t>휘발유</t>
    <phoneticPr fontId="2" type="noConversion"/>
  </si>
  <si>
    <t>"</t>
    <phoneticPr fontId="2" type="noConversion"/>
  </si>
  <si>
    <t>2017 적산자료 적용가</t>
    <phoneticPr fontId="2" type="noConversion"/>
  </si>
  <si>
    <t>메탈팁(24개)</t>
    <phoneticPr fontId="2" type="noConversion"/>
  </si>
  <si>
    <t>PVC</t>
    <phoneticPr fontId="2" type="noConversion"/>
  </si>
  <si>
    <t>250mm</t>
    <phoneticPr fontId="2" type="noConversion"/>
  </si>
  <si>
    <t>엔진유</t>
    <phoneticPr fontId="2" type="noConversion"/>
  </si>
  <si>
    <t>모빌유</t>
    <phoneticPr fontId="2" type="noConversion"/>
  </si>
  <si>
    <t>Ⅰ. 1차 천공 착정(80m/공, 20m/공, 60m/공, 3공)</t>
    <phoneticPr fontId="2" type="noConversion"/>
  </si>
  <si>
    <t>2) 착정(3공)</t>
    <phoneticPr fontId="2" type="noConversion"/>
  </si>
  <si>
    <t xml:space="preserve"> -. 사력층</t>
    <phoneticPr fontId="2" type="noConversion"/>
  </si>
  <si>
    <t xml:space="preserve"> -. 보통암층</t>
    <phoneticPr fontId="2" type="noConversion"/>
  </si>
  <si>
    <t xml:space="preserve"> -. 풍화암층</t>
    <phoneticPr fontId="2" type="noConversion"/>
  </si>
  <si>
    <t>Φ250mm</t>
    <phoneticPr fontId="2" type="noConversion"/>
  </si>
  <si>
    <t>Ⅱ. 2차 천공 착정(150m/공, 60m/공, 100m/공, 3공)</t>
    <phoneticPr fontId="2" type="noConversion"/>
  </si>
  <si>
    <t>4) 착정(3공)</t>
    <phoneticPr fontId="2" type="noConversion"/>
  </si>
  <si>
    <t>Φ150mm</t>
    <phoneticPr fontId="2" type="noConversion"/>
  </si>
  <si>
    <t>풍화암적용</t>
    <phoneticPr fontId="2" type="noConversion"/>
  </si>
  <si>
    <t>공 사 원 가 계 산 서</t>
  </si>
  <si>
    <t>(단위 : 원)</t>
    <phoneticPr fontId="2" type="noConversion"/>
  </si>
  <si>
    <t>비목</t>
    <phoneticPr fontId="2" type="noConversion"/>
  </si>
  <si>
    <t>구분</t>
    <phoneticPr fontId="2" type="noConversion"/>
  </si>
  <si>
    <t>금액</t>
    <phoneticPr fontId="2" type="noConversion"/>
  </si>
  <si>
    <t>비고</t>
    <phoneticPr fontId="2" type="noConversion"/>
  </si>
  <si>
    <t>순
공
사
원
가</t>
    <phoneticPr fontId="2" type="noConversion"/>
  </si>
  <si>
    <t>재 
료
비</t>
    <phoneticPr fontId="2" type="noConversion"/>
  </si>
  <si>
    <t>직접재료비</t>
  </si>
  <si>
    <t>A</t>
    <phoneticPr fontId="2" type="noConversion"/>
  </si>
  <si>
    <t>간접재료비</t>
  </si>
  <si>
    <t>-</t>
    <phoneticPr fontId="2" type="noConversion"/>
  </si>
  <si>
    <t>B</t>
    <phoneticPr fontId="2" type="noConversion"/>
  </si>
  <si>
    <t>소계</t>
  </si>
  <si>
    <t>C</t>
    <phoneticPr fontId="2" type="noConversion"/>
  </si>
  <si>
    <t>=</t>
    <phoneticPr fontId="2" type="noConversion"/>
  </si>
  <si>
    <t>A + B</t>
    <phoneticPr fontId="2" type="noConversion"/>
  </si>
  <si>
    <t>노
무
비</t>
    <phoneticPr fontId="2" type="noConversion"/>
  </si>
  <si>
    <t>직접노무비</t>
  </si>
  <si>
    <t>D</t>
    <phoneticPr fontId="2" type="noConversion"/>
  </si>
  <si>
    <t>간접노무비</t>
  </si>
  <si>
    <t>E</t>
    <phoneticPr fontId="2" type="noConversion"/>
  </si>
  <si>
    <t>=</t>
    <phoneticPr fontId="2" type="noConversion"/>
  </si>
  <si>
    <t>F</t>
    <phoneticPr fontId="2" type="noConversion"/>
  </si>
  <si>
    <t>경
비</t>
    <phoneticPr fontId="2" type="noConversion"/>
  </si>
  <si>
    <t>산출경비</t>
  </si>
  <si>
    <t>G</t>
    <phoneticPr fontId="2" type="noConversion"/>
  </si>
  <si>
    <t>산재보험료</t>
  </si>
  <si>
    <t>H</t>
    <phoneticPr fontId="2" type="noConversion"/>
  </si>
  <si>
    <t>고용보험료</t>
  </si>
  <si>
    <t>I</t>
    <phoneticPr fontId="2" type="noConversion"/>
  </si>
  <si>
    <t>=</t>
    <phoneticPr fontId="2" type="noConversion"/>
  </si>
  <si>
    <t>F * 0.87%</t>
    <phoneticPr fontId="2" type="noConversion"/>
  </si>
  <si>
    <t>건강보험료</t>
  </si>
  <si>
    <t>J</t>
    <phoneticPr fontId="2" type="noConversion"/>
  </si>
  <si>
    <t>연금보험료</t>
  </si>
  <si>
    <t>K</t>
    <phoneticPr fontId="2" type="noConversion"/>
  </si>
  <si>
    <t>노인장기요양보험료</t>
  </si>
  <si>
    <t>L</t>
    <phoneticPr fontId="2" type="noConversion"/>
  </si>
  <si>
    <t>산업안전보건관리비</t>
    <phoneticPr fontId="2" type="noConversion"/>
  </si>
  <si>
    <t>M</t>
    <phoneticPr fontId="2" type="noConversion"/>
  </si>
  <si>
    <t>환경보전비</t>
  </si>
  <si>
    <t>N</t>
    <phoneticPr fontId="2" type="noConversion"/>
  </si>
  <si>
    <t>(C + D + G) * 0.80%</t>
    <phoneticPr fontId="2" type="noConversion"/>
  </si>
  <si>
    <t>기타경비</t>
  </si>
  <si>
    <t>O</t>
    <phoneticPr fontId="2" type="noConversion"/>
  </si>
  <si>
    <t>건설기계대여대금
지급보증서</t>
  </si>
  <si>
    <t>P</t>
    <phoneticPr fontId="2" type="noConversion"/>
  </si>
  <si>
    <t>Q</t>
    <phoneticPr fontId="2" type="noConversion"/>
  </si>
  <si>
    <t>G ~ P</t>
    <phoneticPr fontId="2" type="noConversion"/>
  </si>
  <si>
    <t>순공사비합계</t>
    <phoneticPr fontId="2" type="noConversion"/>
  </si>
  <si>
    <t>R</t>
    <phoneticPr fontId="2" type="noConversion"/>
  </si>
  <si>
    <t>C + F + Q</t>
    <phoneticPr fontId="2" type="noConversion"/>
  </si>
  <si>
    <t>일반관리비</t>
    <phoneticPr fontId="2" type="noConversion"/>
  </si>
  <si>
    <t>S</t>
    <phoneticPr fontId="2" type="noConversion"/>
  </si>
  <si>
    <t>R * 6.00%</t>
    <phoneticPr fontId="2" type="noConversion"/>
  </si>
  <si>
    <t>이윤</t>
    <phoneticPr fontId="131" type="noConversion"/>
  </si>
  <si>
    <t>T</t>
    <phoneticPr fontId="2" type="noConversion"/>
  </si>
  <si>
    <t>총원가</t>
  </si>
  <si>
    <t>U</t>
    <phoneticPr fontId="2" type="noConversion"/>
  </si>
  <si>
    <t>R + S + T</t>
    <phoneticPr fontId="2" type="noConversion"/>
  </si>
  <si>
    <t>부가가치세</t>
  </si>
  <si>
    <t>V</t>
    <phoneticPr fontId="2" type="noConversion"/>
  </si>
  <si>
    <t>U * 10.00%</t>
    <phoneticPr fontId="2" type="noConversion"/>
  </si>
  <si>
    <t>총공사비</t>
  </si>
  <si>
    <t>W</t>
    <phoneticPr fontId="2" type="noConversion"/>
  </si>
  <si>
    <t>U + V</t>
    <phoneticPr fontId="2" type="noConversion"/>
  </si>
  <si>
    <t>D * 12.60%</t>
    <phoneticPr fontId="2" type="noConversion"/>
  </si>
  <si>
    <t xml:space="preserve"> 5) CCTV검층</t>
    <phoneticPr fontId="2" type="noConversion"/>
  </si>
  <si>
    <t xml:space="preserve"> 6) 내부자재설치</t>
    <phoneticPr fontId="2" type="noConversion"/>
  </si>
  <si>
    <t>F * 4.50%</t>
    <phoneticPr fontId="2" type="noConversion"/>
  </si>
  <si>
    <t>D * 3.12%</t>
    <phoneticPr fontId="2" type="noConversion"/>
  </si>
  <si>
    <t>D * 4.5%</t>
    <phoneticPr fontId="2" type="noConversion"/>
  </si>
  <si>
    <t>J * 7.38%</t>
    <phoneticPr fontId="2" type="noConversion"/>
  </si>
  <si>
    <t>(C + D) * 2.93%</t>
    <phoneticPr fontId="2" type="noConversion"/>
  </si>
  <si>
    <t>(C + F) * 7.90%</t>
    <phoneticPr fontId="2" type="noConversion"/>
  </si>
  <si>
    <t>(C + D + G) * 0.39%</t>
    <phoneticPr fontId="2" type="noConversion"/>
  </si>
  <si>
    <t xml:space="preserve"> -. 점토층</t>
    <phoneticPr fontId="2" type="noConversion"/>
  </si>
  <si>
    <t xml:space="preserve"> 1) 그라우팅층</t>
    <phoneticPr fontId="2" type="noConversion"/>
  </si>
  <si>
    <t>풍화암</t>
  </si>
  <si>
    <t>연암</t>
  </si>
  <si>
    <t>보통암</t>
  </si>
  <si>
    <t>사력층</t>
  </si>
  <si>
    <t>F-121 (한경면 고산리 54번지)</t>
    <phoneticPr fontId="2" type="noConversion"/>
  </si>
  <si>
    <t>암석명</t>
    <phoneticPr fontId="2" type="noConversion"/>
  </si>
  <si>
    <t>두께</t>
    <phoneticPr fontId="2" type="noConversion"/>
  </si>
  <si>
    <t>심도</t>
    <phoneticPr fontId="2" type="noConversion"/>
  </si>
  <si>
    <t>중급기술자</t>
    <phoneticPr fontId="2" type="noConversion"/>
  </si>
  <si>
    <t>인</t>
    <phoneticPr fontId="2" type="noConversion"/>
  </si>
  <si>
    <t>중급기능사</t>
    <phoneticPr fontId="2" type="noConversion"/>
  </si>
  <si>
    <t>인</t>
    <phoneticPr fontId="2" type="noConversion"/>
  </si>
  <si>
    <t>보링공</t>
    <phoneticPr fontId="2" type="noConversion"/>
  </si>
  <si>
    <t>특별인부</t>
    <phoneticPr fontId="2" type="noConversion"/>
  </si>
  <si>
    <t>인</t>
    <phoneticPr fontId="2" type="noConversion"/>
  </si>
  <si>
    <t>인</t>
    <phoneticPr fontId="2" type="noConversion"/>
  </si>
  <si>
    <t>D100mm</t>
    <phoneticPr fontId="2" type="noConversion"/>
  </si>
  <si>
    <t>EA</t>
    <phoneticPr fontId="2" type="noConversion"/>
  </si>
  <si>
    <t>잡재료</t>
    <phoneticPr fontId="2" type="noConversion"/>
  </si>
  <si>
    <t>착정기계경비</t>
    <phoneticPr fontId="2" type="noConversion"/>
  </si>
  <si>
    <t>계</t>
    <phoneticPr fontId="2" type="noConversion"/>
  </si>
  <si>
    <t>EA</t>
    <phoneticPr fontId="2" type="noConversion"/>
  </si>
  <si>
    <t>회</t>
    <phoneticPr fontId="2" type="noConversion"/>
  </si>
  <si>
    <t>회</t>
    <phoneticPr fontId="2" type="noConversion"/>
  </si>
  <si>
    <t>중급기술자</t>
    <phoneticPr fontId="2" type="noConversion"/>
  </si>
  <si>
    <t>인</t>
    <phoneticPr fontId="2" type="noConversion"/>
  </si>
  <si>
    <t>특별인부</t>
    <phoneticPr fontId="2" type="noConversion"/>
  </si>
  <si>
    <t>EC/온도검층기</t>
    <phoneticPr fontId="2" type="noConversion"/>
  </si>
  <si>
    <t>EA</t>
    <phoneticPr fontId="2" type="noConversion"/>
  </si>
  <si>
    <t>계</t>
    <phoneticPr fontId="2" type="noConversion"/>
  </si>
  <si>
    <t>1) 시간당 산출</t>
    <phoneticPr fontId="2" type="noConversion"/>
  </si>
  <si>
    <t>중급기능사</t>
    <phoneticPr fontId="2" type="noConversion"/>
  </si>
  <si>
    <t>보링공</t>
    <phoneticPr fontId="2" type="noConversion"/>
  </si>
  <si>
    <t>보통인부</t>
    <phoneticPr fontId="2" type="noConversion"/>
  </si>
  <si>
    <t>발전기</t>
    <phoneticPr fontId="2" type="noConversion"/>
  </si>
  <si>
    <t>100kw</t>
    <phoneticPr fontId="2" type="noConversion"/>
  </si>
  <si>
    <t>HR</t>
    <phoneticPr fontId="2" type="noConversion"/>
  </si>
  <si>
    <t>수중모터펌프</t>
    <phoneticPr fontId="2" type="noConversion"/>
  </si>
  <si>
    <t>55kw</t>
    <phoneticPr fontId="2" type="noConversion"/>
  </si>
  <si>
    <t>압상파이프등손료</t>
    <phoneticPr fontId="2" type="noConversion"/>
  </si>
  <si>
    <t>수중모터50%</t>
    <phoneticPr fontId="2" type="noConversion"/>
  </si>
  <si>
    <t>소  계</t>
    <phoneticPr fontId="2" type="noConversion"/>
  </si>
  <si>
    <t>2) 회당 산출</t>
    <phoneticPr fontId="2" type="noConversion"/>
  </si>
  <si>
    <t>8HR</t>
    <phoneticPr fontId="2" type="noConversion"/>
  </si>
  <si>
    <t>회</t>
    <phoneticPr fontId="2" type="noConversion"/>
  </si>
  <si>
    <t>크레인</t>
    <phoneticPr fontId="2" type="noConversion"/>
  </si>
  <si>
    <t>25ton</t>
    <phoneticPr fontId="2" type="noConversion"/>
  </si>
  <si>
    <t>일</t>
    <phoneticPr fontId="2" type="noConversion"/>
  </si>
  <si>
    <t>(F + Q + S) * 7.0%</t>
    <phoneticPr fontId="2" type="noConversion"/>
  </si>
  <si>
    <t xml:space="preserve"> 7) EC/온도검층</t>
    <phoneticPr fontId="2" type="noConversion"/>
  </si>
  <si>
    <t xml:space="preserve"> 8) 양수시험</t>
    <phoneticPr fontId="2" type="noConversion"/>
  </si>
  <si>
    <t xml:space="preserve"> 9) 수중모터인양</t>
    <phoneticPr fontId="2" type="noConversion"/>
  </si>
  <si>
    <t xml:space="preserve"> 10) 크린캡설치</t>
    <phoneticPr fontId="2" type="noConversion"/>
  </si>
  <si>
    <t>제1호표</t>
    <phoneticPr fontId="2" type="noConversion"/>
  </si>
  <si>
    <t>제3호표</t>
    <phoneticPr fontId="2" type="noConversion"/>
  </si>
  <si>
    <t>제4호표</t>
    <phoneticPr fontId="2" type="noConversion"/>
  </si>
  <si>
    <t>제5호표</t>
    <phoneticPr fontId="2" type="noConversion"/>
  </si>
  <si>
    <t>제6호표</t>
    <phoneticPr fontId="2" type="noConversion"/>
  </si>
  <si>
    <t>제7호표</t>
    <phoneticPr fontId="2" type="noConversion"/>
  </si>
  <si>
    <t>제8호표</t>
    <phoneticPr fontId="2" type="noConversion"/>
  </si>
  <si>
    <t>제11호표</t>
    <phoneticPr fontId="2" type="noConversion"/>
  </si>
  <si>
    <t>제10호표</t>
    <phoneticPr fontId="2" type="noConversion"/>
  </si>
  <si>
    <t>제12호표</t>
    <phoneticPr fontId="2" type="noConversion"/>
  </si>
  <si>
    <t>제13호표</t>
    <phoneticPr fontId="2" type="noConversion"/>
  </si>
  <si>
    <t>제14호표</t>
    <phoneticPr fontId="2" type="noConversion"/>
  </si>
  <si>
    <t>□ 공사명 : 지하수 수질 조사용 시추 조사공 설치공사</t>
    <phoneticPr fontId="2" type="noConversion"/>
  </si>
  <si>
    <r>
      <t xml:space="preserve">공 사 명 : </t>
    </r>
    <r>
      <rPr>
        <b/>
        <sz val="14"/>
        <rFont val="맑은 고딕"/>
        <family val="3"/>
        <charset val="129"/>
        <scheme val="minor"/>
      </rPr>
      <t>지하수 수질 조사용 시추 조사공 설치공사</t>
    </r>
    <phoneticPr fontId="2" type="noConversion"/>
  </si>
  <si>
    <t xml:space="preserve"> 1) 연암층</t>
    <phoneticPr fontId="2" type="noConversion"/>
  </si>
  <si>
    <t xml:space="preserve"> 2) 연암층</t>
    <phoneticPr fontId="2" type="noConversion"/>
  </si>
  <si>
    <t xml:space="preserve"> 5) 보통암층</t>
    <phoneticPr fontId="2" type="noConversion"/>
  </si>
  <si>
    <t xml:space="preserve"> 2) 사력층</t>
    <phoneticPr fontId="2" type="noConversion"/>
  </si>
  <si>
    <t xml:space="preserve"> 3) 보통암</t>
    <phoneticPr fontId="2" type="noConversion"/>
  </si>
  <si>
    <t xml:space="preserve"> 4) 풍화암층</t>
    <phoneticPr fontId="2" type="noConversion"/>
  </si>
  <si>
    <t xml:space="preserve"> 5) 점토층</t>
    <phoneticPr fontId="2" type="noConversion"/>
  </si>
  <si>
    <t xml:space="preserve"> 3) 점토층</t>
    <phoneticPr fontId="2" type="noConversion"/>
  </si>
  <si>
    <t>중급기술자</t>
    <phoneticPr fontId="2" type="noConversion"/>
  </si>
  <si>
    <t>인</t>
    <phoneticPr fontId="2" type="noConversion"/>
  </si>
  <si>
    <t>중급기능사</t>
    <phoneticPr fontId="2" type="noConversion"/>
  </si>
  <si>
    <t>인</t>
    <phoneticPr fontId="2" type="noConversion"/>
  </si>
  <si>
    <t>특별인부</t>
    <phoneticPr fontId="2" type="noConversion"/>
  </si>
  <si>
    <t>인</t>
    <phoneticPr fontId="2" type="noConversion"/>
  </si>
  <si>
    <t>보통인부</t>
    <phoneticPr fontId="2" type="noConversion"/>
  </si>
  <si>
    <t>EA</t>
    <phoneticPr fontId="2" type="noConversion"/>
  </si>
  <si>
    <t>메탈크라운빗트</t>
    <phoneticPr fontId="2" type="noConversion"/>
  </si>
  <si>
    <t>코아튜브헤드</t>
    <phoneticPr fontId="2" type="noConversion"/>
  </si>
  <si>
    <t>코아리프터</t>
    <phoneticPr fontId="2" type="noConversion"/>
  </si>
  <si>
    <t>리밍셀</t>
    <phoneticPr fontId="2" type="noConversion"/>
  </si>
  <si>
    <t>식</t>
    <phoneticPr fontId="2" type="noConversion"/>
  </si>
  <si>
    <t>착정기계경비</t>
    <phoneticPr fontId="2" type="noConversion"/>
  </si>
  <si>
    <t>EA</t>
    <phoneticPr fontId="2" type="noConversion"/>
  </si>
  <si>
    <t>잡재료</t>
    <phoneticPr fontId="2" type="noConversion"/>
  </si>
  <si>
    <t>중급기술자</t>
    <phoneticPr fontId="2" type="noConversion"/>
  </si>
  <si>
    <t>인</t>
    <phoneticPr fontId="2" type="noConversion"/>
  </si>
  <si>
    <t>중급기능사</t>
    <phoneticPr fontId="2" type="noConversion"/>
  </si>
  <si>
    <t>보링공</t>
    <phoneticPr fontId="2" type="noConversion"/>
  </si>
  <si>
    <t>특별인부</t>
    <phoneticPr fontId="2" type="noConversion"/>
  </si>
  <si>
    <t>보통인부</t>
    <phoneticPr fontId="2" type="noConversion"/>
  </si>
  <si>
    <t>메탈팁(14개)</t>
    <phoneticPr fontId="2" type="noConversion"/>
  </si>
  <si>
    <t>메탈크라운빗트</t>
    <phoneticPr fontId="2" type="noConversion"/>
  </si>
  <si>
    <t>코아튜브헤드</t>
    <phoneticPr fontId="2" type="noConversion"/>
  </si>
  <si>
    <t>코아리프터</t>
    <phoneticPr fontId="2" type="noConversion"/>
  </si>
  <si>
    <t>코어셀</t>
    <phoneticPr fontId="2" type="noConversion"/>
  </si>
  <si>
    <t>식</t>
    <phoneticPr fontId="2" type="noConversion"/>
  </si>
  <si>
    <t>계</t>
    <phoneticPr fontId="2" type="noConversion"/>
  </si>
  <si>
    <t>보링공</t>
    <phoneticPr fontId="2" type="noConversion"/>
  </si>
  <si>
    <t>인</t>
    <phoneticPr fontId="2" type="noConversion"/>
  </si>
  <si>
    <t>다이아몬드빗트</t>
    <phoneticPr fontId="2" type="noConversion"/>
  </si>
  <si>
    <t>리밍셀</t>
    <phoneticPr fontId="2" type="noConversion"/>
  </si>
  <si>
    <t xml:space="preserve"> -. 연암층</t>
    <phoneticPr fontId="2" type="noConversion"/>
  </si>
  <si>
    <t>계</t>
    <phoneticPr fontId="2" type="noConversion"/>
  </si>
  <si>
    <t>제2호표  착정(연암, Φ250mm, m당)</t>
    <phoneticPr fontId="2" type="noConversion"/>
  </si>
  <si>
    <t>제3호표  착정(사력층, Φ250mm, m당)</t>
    <phoneticPr fontId="2" type="noConversion"/>
  </si>
  <si>
    <t>제4호표  착정(보통암, Φ250mm, m당)</t>
    <phoneticPr fontId="2" type="noConversion"/>
  </si>
  <si>
    <t>제5호표  착정(풍화암, Φ250mm, m당)</t>
    <phoneticPr fontId="2" type="noConversion"/>
  </si>
  <si>
    <t>제6호표  착정(점토층, Φ250mm, m당)</t>
    <phoneticPr fontId="2" type="noConversion"/>
  </si>
  <si>
    <t>제7호표  채움그라우팅(m당)</t>
    <phoneticPr fontId="2" type="noConversion"/>
  </si>
  <si>
    <t>제8호표  착정(연암, Φ150mm, m당)</t>
    <phoneticPr fontId="2" type="noConversion"/>
  </si>
  <si>
    <t>제9호표  착정(점토층, Φ150mm, m당)</t>
    <phoneticPr fontId="2" type="noConversion"/>
  </si>
  <si>
    <t>제10호표  착정(사력층, Φ150mm, m당)</t>
    <phoneticPr fontId="2" type="noConversion"/>
  </si>
  <si>
    <t>제11호표  착정(보통암, Φ150mm, m당)</t>
    <phoneticPr fontId="2" type="noConversion"/>
  </si>
  <si>
    <t>제12호표  착정(풍화암, Φ150mm, m당)</t>
    <phoneticPr fontId="2" type="noConversion"/>
  </si>
  <si>
    <t>제13호표  내부자재설치(PVC 유공관 Φ100mm, m당)</t>
    <phoneticPr fontId="2" type="noConversion"/>
  </si>
  <si>
    <t>제14호표  CCTV검층(200m/일)</t>
    <phoneticPr fontId="2" type="noConversion"/>
  </si>
  <si>
    <t>제15호표  EC/온도검층(m/일)</t>
    <phoneticPr fontId="2" type="noConversion"/>
  </si>
  <si>
    <t>제16호표  양수시험</t>
    <phoneticPr fontId="2" type="noConversion"/>
  </si>
  <si>
    <t>제17호표  수중모터인양</t>
    <phoneticPr fontId="2" type="noConversion"/>
  </si>
  <si>
    <t>제18호표  크린캡설치(공보호시설)</t>
    <phoneticPr fontId="2" type="noConversion"/>
  </si>
  <si>
    <t>제2호표</t>
    <phoneticPr fontId="2" type="noConversion"/>
  </si>
  <si>
    <t>제9호표</t>
    <phoneticPr fontId="2" type="noConversion"/>
  </si>
  <si>
    <t>제15호표</t>
    <phoneticPr fontId="2" type="noConversion"/>
  </si>
  <si>
    <t>제16호표</t>
    <phoneticPr fontId="2" type="noConversion"/>
  </si>
  <si>
    <t>제17호표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</si>
</sst>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9">
    <numFmt numFmtId="5" formatCode="&quot;₩&quot;#,##0;\-&quot;₩&quot;#,##0"/>
    <numFmt numFmtId="42" formatCode="_-&quot;₩&quot;* #,##0_-;\-&quot;₩&quot;* #,##0_-;_-&quot;₩&quot;* &quot;-&quot;_-;_-@_-"/>
    <numFmt numFmtId="41" formatCode="_-* #,##0_-;\-* #,##0_-;_-* &quot;-&quot;_-;_-@_-"/>
    <numFmt numFmtId="44" formatCode="_-&quot;₩&quot;* #,##0.00_-;\-&quot;₩&quot;* #,##0.00_-;_-&quot;₩&quot;* &quot;-&quot;??_-;_-@_-"/>
    <numFmt numFmtId="43" formatCode="_-* #,##0.00_-;\-* #,##0.00_-;_-* &quot;-&quot;??_-;_-@_-"/>
    <numFmt numFmtId="24" formatCode="\$#,##0_);[Red]\(\$#,##0\)"/>
    <numFmt numFmtId="176" formatCode="#,##0_ "/>
    <numFmt numFmtId="177" formatCode="#,##0.00_ "/>
    <numFmt numFmtId="178" formatCode="#,##0.000_ "/>
    <numFmt numFmtId="179" formatCode="#,##0_);[Red]\(#,##0\)"/>
    <numFmt numFmtId="180" formatCode="#,##0.0_);[Red]\(#,##0.0\)"/>
    <numFmt numFmtId="181" formatCode="#,##0.00_);[Red]\(#,##0.00\)"/>
    <numFmt numFmtId="182" formatCode="#,##0.000_);[Red]\(#,##0.000\)"/>
    <numFmt numFmtId="183" formatCode="0_ "/>
    <numFmt numFmtId="184" formatCode="_-* #,##0.0_-;\-* #,##0.0_-;_-* &quot;-&quot;_-;_-@_-"/>
    <numFmt numFmtId="185" formatCode="_-* #,##0.00_-;\-* #,##0.00_-;_-* &quot;-&quot;_-;_-@_-"/>
    <numFmt numFmtId="186" formatCode="_-* #,##0_-;\-* #,##0_-;_-* &quot;-&quot;??_-;_-@_-"/>
    <numFmt numFmtId="187" formatCode="0.0"/>
    <numFmt numFmtId="188" formatCode="_-* #,##0.000_-;\-* #,##0.000_-;_-* &quot;-&quot;_-;_-@_-"/>
    <numFmt numFmtId="189" formatCode="_ * #,##0_ ;_ * \-#,##0_ ;_ * &quot;-&quot;_ ;_ @_ "/>
    <numFmt numFmtId="190" formatCode="_ * #,##0.00_ ;_ * \-#,##0.00_ ;_ * &quot;-&quot;??_ ;_ @_ "/>
    <numFmt numFmtId="191" formatCode="&quot;₩&quot;\!\$#\!\,##0_);[Red]&quot;₩&quot;\!\(&quot;₩&quot;\!\$#\!\,##0&quot;₩&quot;\!\)"/>
    <numFmt numFmtId="192" formatCode="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\$#,##0;[Red]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"/>
    <numFmt numFmtId="193" formatCode="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\$#,##0;[Red]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"/>
    <numFmt numFmtId="194" formatCode="&quot;₩&quot;#,##0.00;[Red]&quot;₩&quot;&quot;₩&quot;\!\-#,##0.00"/>
    <numFmt numFmtId="195" formatCode="mm&quot;월&quot;\ dd&quot;일&quot;"/>
    <numFmt numFmtId="196" formatCode="_-* #,##0.0_-;\-* #,##0.0_-;_-* &quot;-&quot;??_-;_-@_-"/>
    <numFmt numFmtId="197" formatCode="#.00"/>
    <numFmt numFmtId="198" formatCode="_ * #,##0_ ;_ * &quot;₩&quot;\!\-#,##0_ ;_ * &quot;-&quot;_ ;_ @_ "/>
    <numFmt numFmtId="199" formatCode="#,##0;&quot;-&quot;#,##0"/>
    <numFmt numFmtId="200" formatCode="0.000"/>
    <numFmt numFmtId="201" formatCode="#."/>
    <numFmt numFmtId="202" formatCode=";;;"/>
    <numFmt numFmtId="203" formatCode="&quot;₩&quot;#,##0;\!\-&quot;₩&quot;#,##0"/>
    <numFmt numFmtId="204" formatCode="&quot;₩&quot;#,##0;[Red]\!\-&quot;₩&quot;#,##0"/>
    <numFmt numFmtId="205" formatCode="&quot;₩&quot;#,##0.00;\!\-&quot;₩&quot;#,##0.00"/>
    <numFmt numFmtId="206" formatCode="&quot;₩&quot;#,##0;&quot;₩&quot;&quot;₩&quot;&quot;₩&quot;&quot;₩&quot;\-#,##0"/>
    <numFmt numFmtId="207" formatCode="0.0_);[Red]\(0.0\)"/>
    <numFmt numFmtId="208" formatCode="&quot;₩&quot;#,##0.00;[Red]\!\-&quot;₩&quot;#,##0.00"/>
    <numFmt numFmtId="209" formatCode="_(&quot;RM&quot;* #,##0.00_);_(&quot;RM&quot;* \(#,##0.00\);_(&quot;RM&quot;* &quot;-&quot;??_);_(@_)"/>
    <numFmt numFmtId="210" formatCode="&quot;US$&quot;#,##0_);\(&quot;US$&quot;#,##0\)"/>
    <numFmt numFmtId="211" formatCode="0_);\(0\)"/>
    <numFmt numFmtId="212" formatCode="0.0%"/>
    <numFmt numFmtId="213" formatCode="?/?#"/>
    <numFmt numFmtId="214" formatCode="@\ &quot;주임&quot;"/>
    <numFmt numFmtId="215" formatCode="#,##0.000"/>
    <numFmt numFmtId="216" formatCode="[Red]#,##0.00"/>
    <numFmt numFmtId="217" formatCode="[Red]#,##0.000"/>
    <numFmt numFmtId="218" formatCode=";\ ;\ ;"/>
    <numFmt numFmtId="219" formatCode="#,##0;[Red]&quot;-&quot;#,##0"/>
    <numFmt numFmtId="220" formatCode="\_x0000_\_x0000__ * #,##0_ ;_ * \-#,##0_ ;_ * &quot;-&quot;_ ;_ @"/>
    <numFmt numFmtId="221" formatCode="\_x0000_\_x0000__ * #,##0.00_ ;_ * \-#,##0.00_ ;_ * &quot;-&quot;??_ ;_ @"/>
    <numFmt numFmtId="222" formatCode="\_x0000_\_x0000__ &quot;₩&quot;* #,##0.00_ ;_ &quot;₩&quot;* &quot;₩&quot;&quot;₩&quot;&quot;₩&quot;&quot;₩&quot;\-#,##0.00_ ;_ &quot;₩&quot;* &quot;-&quot;??_ ;_ @"/>
    <numFmt numFmtId="223" formatCode="\_x0000_\_x0000__ * #,##0.00_ ;_ * &quot;₩&quot;&quot;₩&quot;&quot;₩&quot;&quot;₩&quot;\-#,##0.00_ ;_ * &quot;-&quot;??_ ;_ @"/>
    <numFmt numFmtId="224" formatCode="&quot;  &quot;@"/>
    <numFmt numFmtId="225" formatCode="_-* #,##0_-;\!\-* #,##0_-;_-* &quot;-&quot;_-;_-@_-"/>
    <numFmt numFmtId="226" formatCode="0.00\ &quot;)&quot;"/>
    <numFmt numFmtId="227" formatCode="0.00\ &quot;)]&quot;"/>
    <numFmt numFmtId="228" formatCode="#,##0;\-#,##0.00"/>
    <numFmt numFmtId="229" formatCode="#\!\,##0;&quot;₩&quot;\!\-#\!\,##0\!.00"/>
    <numFmt numFmtId="230" formatCode="_ &quot;₩&quot;* #,##0.00_ ;_ &quot;₩&quot;* &quot;₩&quot;&quot;₩&quot;&quot;₩&quot;&quot;₩&quot;&quot;₩&quot;&quot;₩&quot;&quot;₩&quot;&quot;₩&quot;\-#,##0.00_ ;_ &quot;₩&quot;* &quot;-&quot;??_ ;_ @_ "/>
    <numFmt numFmtId="231" formatCode="&quot;$&quot;#,##0.00_);\(&quot;$&quot;#,##0.00\)"/>
    <numFmt numFmtId="232" formatCode="&quot;₩&quot;#,##0;[Red]&quot;₩&quot;&quot;₩&quot;&quot;₩&quot;&quot;₩&quot;\-#,##0"/>
    <numFmt numFmtId="233" formatCode="0.000\ &quot;²&quot;"/>
    <numFmt numFmtId="234" formatCode="&quot;(&quot;\ 0.00"/>
    <numFmt numFmtId="235" formatCode="&quot;[(&quot;\ 0.00"/>
    <numFmt numFmtId="236" formatCode="_-#,##0;\-#,##0;&quot;-&quot;_-;_-@_-"/>
    <numFmt numFmtId="237" formatCode="&quot;US$&quot;#,##0_);[Red]\(&quot;US$&quot;#,##0\)"/>
    <numFmt numFmtId="238" formatCode="_-* #,##0_-;&quot;₩&quot;\!\!\-* #,##0_-;_-* &quot;-&quot;_-;_-@_-"/>
    <numFmt numFmtId="239" formatCode="_ * #,##0_ ;_ * &quot;₩&quot;&quot;₩&quot;&quot;₩&quot;&quot;₩&quot;\-#,##0_ ;_ * &quot;-&quot;_ ;_ @_ "/>
    <numFmt numFmtId="240" formatCode="#,##0&quot; &quot;;[Red]&quot;△&quot;#,##0&quot; &quot;"/>
    <numFmt numFmtId="241" formatCode="* #,##0&quot; &quot;;[Red]* &quot;△&quot;#,##0&quot; &quot;;* @"/>
    <numFmt numFmtId="242" formatCode="#,##0.####;[Red]&quot;△&quot;#,##0.####"/>
    <numFmt numFmtId="243" formatCode="#,##0.00##;[Red]&quot;△&quot;#,##0.00##"/>
    <numFmt numFmtId="244" formatCode="#,###\ \ "/>
    <numFmt numFmtId="245" formatCode="_-* #,##0.00_-;&quot;₩&quot;&quot;₩&quot;\-* #,##0.00_-;_-* &quot;-&quot;??_-;_-@_-"/>
    <numFmt numFmtId="246" formatCode="_-&quot;$&quot;* #,##0_-;\-&quot;$&quot;* #,##0_-;_-&quot;$&quot;* &quot;-&quot;_-;_-@_-"/>
    <numFmt numFmtId="247" formatCode="&quot;₩&quot;#,##0.00;&quot;₩&quot;&quot;₩&quot;&quot;₩&quot;&quot;₩&quot;\-#,##0.00"/>
    <numFmt numFmtId="248" formatCode="_-&quot;₩&quot;* #,##0.00_-;\!\-&quot;₩&quot;* #,##0.00_-;_-&quot;₩&quot;* &quot;-&quot;??_-;_-@_-"/>
    <numFmt numFmtId="249" formatCode="#,##0.00;[Red]&quot;-&quot;#,##0.00"/>
    <numFmt numFmtId="250" formatCode="\&lt;#,##0\&gt;"/>
    <numFmt numFmtId="251" formatCode="_ &quot;₩&quot;* #,##0_ ;_ &quot;₩&quot;* \-#,##0_ ;_ &quot;₩&quot;* &quot;-&quot;_ ;_ @_ "/>
    <numFmt numFmtId="252" formatCode="_ &quot;₩&quot;* #,##0.00_ ;_ &quot;₩&quot;* \-#,##0.00_ ;_ &quot;₩&quot;* &quot;-&quot;??_ ;_ @_ "/>
    <numFmt numFmtId="253" formatCode="&quot;₩&quot;#,##0.00;[Red]&quot;₩&quot;\-#,##0.00"/>
    <numFmt numFmtId="254" formatCode="&quot;₩&quot;#,##0;[Red]&quot;₩&quot;\-#,##0"/>
    <numFmt numFmtId="255" formatCode="%#.00"/>
    <numFmt numFmtId="256" formatCode="#,##0."/>
    <numFmt numFmtId="257" formatCode="_-* #,##0&quot;₩&quot;\ _D_M_-;&quot;₩&quot;\-* #,##0&quot;₩&quot;\ _D_M_-;_-* &quot;-&quot;&quot;₩&quot;\ _D_M_-;_-@_-"/>
    <numFmt numFmtId="258" formatCode="* #,##0.0"/>
    <numFmt numFmtId="259" formatCode="#,##0.00000"/>
    <numFmt numFmtId="260" formatCode="_ * #,##0_ ;_ * &quot;₩&quot;\-#,##0_ ;_ * &quot;-&quot;??_ ;_ @_ "/>
    <numFmt numFmtId="261" formatCode="0.0%;[Red]&quot;△&quot;0.0%"/>
    <numFmt numFmtId="262" formatCode="0.00000000"/>
    <numFmt numFmtId="263" formatCode="_-&quot;S&quot;&quot;₩&quot;\!\ * #,##0_-;&quot;₩&quot;\!\-&quot;S&quot;&quot;₩&quot;\!\ * #,##0_-;_-&quot;S&quot;&quot;₩&quot;\!\ * &quot;-&quot;_-;_-@_-"/>
    <numFmt numFmtId="264" formatCode="#,##0.0000;\(#,##0.0000\);\ &quot;-&quot;\ "/>
    <numFmt numFmtId="265" formatCode="_ * #,##0_ ;_ * &quot;₩&quot;&quot;₩&quot;&quot;₩&quot;\-#,##0_ ;_ * &quot;-&quot;_ ;_ @_ "/>
    <numFmt numFmtId="266" formatCode="&quot;$&quot;#,##0.00_);[Red]\(&quot;$&quot;#,##0.00\)"/>
    <numFmt numFmtId="267" formatCode="0.00000"/>
    <numFmt numFmtId="268" formatCode="_ &quot;₩&quot;* #,##0.00_ ;_ &quot;₩&quot;* &quot;₩&quot;&quot;₩&quot;&quot;₩&quot;&quot;₩&quot;\-#,##0.00_ ;_ &quot;₩&quot;* &quot;-&quot;??_ ;_ @_ "/>
    <numFmt numFmtId="269" formatCode="&quot;₩&quot;\$#,##0_);&quot;₩&quot;\(&quot;₩&quot;\$#,##0&quot;₩&quot;\)"/>
    <numFmt numFmtId="270" formatCode="#,##0.0000\ ;\(#,##0.0000\)"/>
    <numFmt numFmtId="271" formatCode="&quot;₩&quot;#,##0.00;&quot;₩&quot;\-#,##0.00"/>
    <numFmt numFmtId="272" formatCode="&quot;$&quot;#,##0.00;;"/>
    <numFmt numFmtId="273" formatCode="#,##0.0;\(#,##0.0\);\ &quot;-&quot;\ "/>
    <numFmt numFmtId="274" formatCode="0\ &quot;EA&quot;"/>
    <numFmt numFmtId="275" formatCode="\$#.00"/>
    <numFmt numFmtId="276" formatCode="\$#."/>
    <numFmt numFmtId="277" formatCode="_-[$€-2]* #,##0.00_-;\-[$€-2]* #,##0.00_-;_-[$€-2]* &quot;-&quot;??_-"/>
    <numFmt numFmtId="278" formatCode="0.00000%"/>
    <numFmt numFmtId="279" formatCode="_ * #,##0_ ;_ * &quot;₩&quot;&quot;₩&quot;&quot;₩&quot;&quot;₩&quot;&quot;₩&quot;\-#,##0_ ;_ * &quot;-&quot;_ ;_ @_ "/>
    <numFmt numFmtId="280" formatCode="_-* #,##0.00_-;\!\-* #,##0.00_-;_-* &quot;-&quot;??_-;_-@_-"/>
    <numFmt numFmtId="281" formatCode="###,###,"/>
    <numFmt numFmtId="282" formatCode="\!\$#,##0_);[Red]\!\(\!\$#,##0\!\)"/>
    <numFmt numFmtId="283" formatCode="\!\$#,##0.00_);\!\(\!\$#,##0.00\!\)"/>
    <numFmt numFmtId="284" formatCode="\!\$#,##0.00_);[Red]\!\(\!\$#,##0.00\!\)"/>
    <numFmt numFmtId="285" formatCode="&quot;A$&quot;\ #,##0.0;&quot;$&quot;\-#,##0.0"/>
    <numFmt numFmtId="286" formatCode="&quot;$&quot;#,##0.00"/>
    <numFmt numFmtId="287" formatCode="&quot;₩&quot;#,##0;&quot;₩&quot;\-#,##0"/>
    <numFmt numFmtId="288" formatCode="_*\ ??_-"/>
    <numFmt numFmtId="289" formatCode="_ &quot;₩&quot;* #,##0.0000000_ ;_ &quot;₩&quot;* &quot;₩&quot;\-#,##0.0000000_ ;_ &quot;₩&quot;* &quot;-&quot;??_ ;_ @_ "/>
    <numFmt numFmtId="290" formatCode="#,##0;[Red]&quot;△&quot;#,##0"/>
    <numFmt numFmtId="291" formatCode="0\ &quot;t&quot;"/>
    <numFmt numFmtId="292" formatCode="_ * #,##0.000000_ ;_ * &quot;₩&quot;\-#,##0.000000_ ;_ * &quot;-&quot;??_ ;_ @_ "/>
    <numFmt numFmtId="293" formatCode="#,##0.0"/>
    <numFmt numFmtId="294" formatCode="#,##0.0000_);[Red]\(#,##0.0000\)"/>
    <numFmt numFmtId="295" formatCode="#.##&quot;m/일&quot;"/>
    <numFmt numFmtId="296" formatCode="_-* #,##0&quot;   &quot;_-;\-* #,##0_-;_-* &quot;-   &quot;_-;_-@_-"/>
    <numFmt numFmtId="297" formatCode="0_);[Red]\(0\)"/>
    <numFmt numFmtId="298" formatCode="_-* #,##0.0_-;\-* #,##0.0_-;_-* &quot;-&quot;?_-;_-@_-"/>
  </numFmts>
  <fonts count="135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9"/>
      <name val="굴림"/>
      <family val="3"/>
      <charset val="129"/>
    </font>
    <font>
      <sz val="10"/>
      <name val="굴림체"/>
      <family val="3"/>
      <charset val="129"/>
    </font>
    <font>
      <sz val="10"/>
      <name val="굴림"/>
      <family val="3"/>
      <charset val="129"/>
    </font>
    <font>
      <sz val="11"/>
      <name val="돋움"/>
      <family val="3"/>
      <charset val="129"/>
    </font>
    <font>
      <b/>
      <sz val="22"/>
      <name val="굴림"/>
      <family val="3"/>
      <charset val="129"/>
    </font>
    <font>
      <sz val="11"/>
      <name val="굴림"/>
      <family val="3"/>
      <charset val="129"/>
    </font>
    <font>
      <sz val="12"/>
      <name val="바탕체"/>
      <family val="1"/>
      <charset val="129"/>
    </font>
    <font>
      <sz val="10"/>
      <name val="Arial"/>
      <family val="2"/>
    </font>
    <font>
      <sz val="9"/>
      <name val="돋움"/>
      <family val="3"/>
      <charset val="129"/>
    </font>
    <font>
      <sz val="10"/>
      <name val="돋움"/>
      <family val="3"/>
      <charset val="129"/>
    </font>
    <font>
      <b/>
      <sz val="11"/>
      <name val="돋움"/>
      <family val="3"/>
      <charset val="129"/>
    </font>
    <font>
      <sz val="10"/>
      <name val="MS Sans Serif"/>
      <family val="2"/>
    </font>
    <font>
      <sz val="12"/>
      <name val="돋움체"/>
      <family val="3"/>
      <charset val="129"/>
    </font>
    <font>
      <sz val="12"/>
      <name val="굴림체"/>
      <family val="3"/>
      <charset val="129"/>
    </font>
    <font>
      <i/>
      <sz val="12"/>
      <name val="굴림체"/>
      <family val="3"/>
      <charset val="129"/>
    </font>
    <font>
      <sz val="10"/>
      <name val="Helv"/>
      <family val="2"/>
    </font>
    <font>
      <sz val="10"/>
      <name val="Times New Roman"/>
      <family val="1"/>
    </font>
    <font>
      <sz val="10"/>
      <color indexed="8"/>
      <name val="Arial"/>
      <family val="2"/>
    </font>
    <font>
      <sz val="10"/>
      <name val="Arial Narrow"/>
      <family val="2"/>
    </font>
    <font>
      <sz val="10"/>
      <color indexed="8"/>
      <name val="Helv"/>
      <family val="2"/>
    </font>
    <font>
      <sz val="1"/>
      <color indexed="8"/>
      <name val="Courier"/>
      <family val="3"/>
    </font>
    <font>
      <sz val="12"/>
      <name val="Times New Roman"/>
      <family val="1"/>
    </font>
    <font>
      <b/>
      <sz val="1"/>
      <color indexed="8"/>
      <name val="Courier"/>
      <family val="3"/>
    </font>
    <font>
      <sz val="11"/>
      <name val="바탕체"/>
      <family val="1"/>
      <charset val="129"/>
    </font>
    <font>
      <sz val="10"/>
      <name val="¸íÁ¶"/>
      <family val="3"/>
      <charset val="129"/>
    </font>
    <font>
      <sz val="11"/>
      <name val="굴림체"/>
      <family val="3"/>
      <charset val="129"/>
    </font>
    <font>
      <sz val="12"/>
      <name val="견명조"/>
      <family val="1"/>
      <charset val="129"/>
    </font>
    <font>
      <b/>
      <sz val="12"/>
      <name val="바탕체"/>
      <family val="1"/>
      <charset val="129"/>
    </font>
    <font>
      <sz val="1"/>
      <color indexed="0"/>
      <name val="Courier"/>
      <family val="3"/>
    </font>
    <font>
      <sz val="9"/>
      <name val="바탕체"/>
      <family val="1"/>
      <charset val="129"/>
    </font>
    <font>
      <sz val="10"/>
      <name val="바탕체"/>
      <family val="1"/>
      <charset val="129"/>
    </font>
    <font>
      <sz val="10"/>
      <name val="바탕"/>
      <family val="1"/>
      <charset val="129"/>
    </font>
    <font>
      <sz val="12"/>
      <name val="명조"/>
      <family val="3"/>
      <charset val="129"/>
    </font>
    <font>
      <sz val="11"/>
      <name val="돋움체"/>
      <family val="3"/>
      <charset val="129"/>
    </font>
    <font>
      <sz val="12"/>
      <name val="Courier"/>
      <family val="3"/>
    </font>
    <font>
      <sz val="8"/>
      <name val="굴림체"/>
      <family val="3"/>
      <charset val="129"/>
    </font>
    <font>
      <b/>
      <u/>
      <sz val="16"/>
      <name val="돋움"/>
      <family val="3"/>
      <charset val="129"/>
    </font>
    <font>
      <sz val="9"/>
      <name val="돋움체"/>
      <family val="3"/>
      <charset val="129"/>
    </font>
    <font>
      <b/>
      <sz val="14"/>
      <color indexed="12"/>
      <name val="바탕체"/>
      <family val="1"/>
      <charset val="129"/>
    </font>
    <font>
      <u/>
      <sz val="12"/>
      <color indexed="36"/>
      <name val="바탕체"/>
      <family val="1"/>
      <charset val="129"/>
    </font>
    <font>
      <sz val="14"/>
      <name val="뼥?ⓒ"/>
      <family val="3"/>
      <charset val="129"/>
    </font>
    <font>
      <sz val="10"/>
      <name val="돋움체"/>
      <family val="3"/>
      <charset val="129"/>
    </font>
    <font>
      <sz val="9"/>
      <name val="MS Sans Serif"/>
      <family val="2"/>
    </font>
    <font>
      <sz val="12"/>
      <name val="宋体"/>
      <family val="3"/>
      <charset val="129"/>
    </font>
    <font>
      <b/>
      <sz val="10"/>
      <name val="바탕체"/>
      <family val="1"/>
      <charset val="129"/>
    </font>
    <font>
      <b/>
      <sz val="18"/>
      <name val="바탕체"/>
      <family val="1"/>
      <charset val="129"/>
    </font>
    <font>
      <b/>
      <sz val="12"/>
      <name val="돋움체"/>
      <family val="3"/>
      <charset val="129"/>
    </font>
    <font>
      <sz val="9"/>
      <color indexed="10"/>
      <name val="바탕체"/>
      <family val="1"/>
      <charset val="129"/>
    </font>
    <font>
      <b/>
      <sz val="12"/>
      <color indexed="16"/>
      <name val="굴림체"/>
      <family val="3"/>
      <charset val="129"/>
    </font>
    <font>
      <sz val="10"/>
      <name val="돋움"/>
      <family val="3"/>
    </font>
    <font>
      <sz val="12"/>
      <name val="_x0001__x0014_¼"/>
      <family val="1"/>
      <charset val="129"/>
    </font>
    <font>
      <sz val="10"/>
      <name val="명조"/>
      <family val="3"/>
      <charset val="129"/>
    </font>
    <font>
      <b/>
      <sz val="12"/>
      <color indexed="12"/>
      <name val="돋움체"/>
      <family val="3"/>
      <charset val="129"/>
    </font>
    <font>
      <u/>
      <sz val="10"/>
      <color indexed="36"/>
      <name val="돋움"/>
      <family val="3"/>
      <charset val="129"/>
    </font>
    <font>
      <sz val="10"/>
      <name val="궁서(English)"/>
      <family val="3"/>
      <charset val="129"/>
    </font>
    <font>
      <b/>
      <sz val="14"/>
      <name val="돋움체"/>
      <family val="3"/>
      <charset val="129"/>
    </font>
    <font>
      <sz val="10"/>
      <color indexed="12"/>
      <name val="굴림체"/>
      <family val="3"/>
      <charset val="129"/>
    </font>
    <font>
      <sz val="12"/>
      <name val="견고딕"/>
      <family val="1"/>
      <charset val="129"/>
    </font>
    <font>
      <sz val="12"/>
      <color indexed="8"/>
      <name val="新細明體"/>
      <family val="1"/>
      <charset val="255"/>
    </font>
    <font>
      <sz val="9"/>
      <name val="Arial"/>
      <family val="2"/>
    </font>
    <font>
      <b/>
      <sz val="16"/>
      <name val="돋움체"/>
      <family val="3"/>
      <charset val="129"/>
    </font>
    <font>
      <b/>
      <u/>
      <sz val="16"/>
      <name val="굴림체"/>
      <family val="3"/>
      <charset val="129"/>
    </font>
    <font>
      <sz val="9.5"/>
      <name val="굴림"/>
      <family val="3"/>
      <charset val="129"/>
    </font>
    <font>
      <sz val="11"/>
      <name val="ＤＦ細丸ゴシック体"/>
      <family val="3"/>
      <charset val="128"/>
    </font>
    <font>
      <i/>
      <outline/>
      <shadow/>
      <u/>
      <sz val="1"/>
      <color indexed="24"/>
      <name val="Courier"/>
      <family val="3"/>
    </font>
    <font>
      <sz val="12"/>
      <name val="ⓒoUAAA¨u"/>
      <family val="1"/>
      <charset val="129"/>
    </font>
    <font>
      <sz val="9"/>
      <name val="굴림체"/>
      <family val="3"/>
      <charset val="129"/>
    </font>
    <font>
      <sz val="12"/>
      <name val="¹UAAA¼"/>
      <family val="1"/>
    </font>
    <font>
      <sz val="12"/>
      <name val="¹ÙÅÁÃ¼"/>
      <family val="1"/>
      <charset val="129"/>
    </font>
    <font>
      <sz val="12"/>
      <name val="¹UAAA¼"/>
      <family val="3"/>
      <charset val="129"/>
    </font>
    <font>
      <sz val="11"/>
      <name val="μ¸¿o"/>
      <family val="3"/>
      <charset val="129"/>
    </font>
    <font>
      <sz val="11"/>
      <name val="µ¸¿ò"/>
      <family val="3"/>
    </font>
    <font>
      <sz val="10"/>
      <name val="μ¸¿oA¼"/>
      <family val="3"/>
      <charset val="129"/>
    </font>
    <font>
      <sz val="11"/>
      <name val="µ¸¿ò"/>
      <family val="3"/>
      <charset val="129"/>
    </font>
    <font>
      <b/>
      <sz val="8"/>
      <name val="Arial"/>
      <family val="2"/>
    </font>
    <font>
      <sz val="12"/>
      <name val="System"/>
      <family val="2"/>
      <charset val="129"/>
    </font>
    <font>
      <sz val="8"/>
      <name val="¹UAAA¼"/>
      <family val="3"/>
      <charset val="129"/>
    </font>
    <font>
      <sz val="10"/>
      <name val="±¼¸²Ã¼"/>
      <family val="3"/>
      <charset val="129"/>
    </font>
    <font>
      <sz val="12"/>
      <name val="Arial"/>
      <family val="2"/>
    </font>
    <font>
      <sz val="10"/>
      <name val="±¼¸²A¼"/>
      <family val="3"/>
      <charset val="129"/>
    </font>
    <font>
      <b/>
      <sz val="10"/>
      <name val="Helv"/>
      <family val="2"/>
    </font>
    <font>
      <sz val="10"/>
      <color indexed="9"/>
      <name val="Arial"/>
      <family val="2"/>
    </font>
    <font>
      <b/>
      <sz val="11"/>
      <color indexed="16"/>
      <name val="Arial"/>
      <family val="2"/>
    </font>
    <font>
      <b/>
      <sz val="10"/>
      <color indexed="17"/>
      <name val="Arial"/>
      <family val="2"/>
    </font>
    <font>
      <b/>
      <sz val="9"/>
      <name val="Arial"/>
      <family val="2"/>
    </font>
    <font>
      <sz val="10"/>
      <name val="MS Serif"/>
      <family val="1"/>
    </font>
    <font>
      <b/>
      <i/>
      <sz val="14"/>
      <name val="Times New Roman"/>
      <family val="1"/>
    </font>
    <font>
      <sz val="8"/>
      <name val="Arial"/>
      <family val="2"/>
    </font>
    <font>
      <sz val="10"/>
      <color indexed="16"/>
      <name val="MS Serif"/>
      <family val="1"/>
    </font>
    <font>
      <sz val="12"/>
      <color indexed="24"/>
      <name val="Arial"/>
      <family val="2"/>
    </font>
    <font>
      <b/>
      <i/>
      <sz val="11"/>
      <name val="Times New Roman"/>
      <family val="1"/>
    </font>
    <font>
      <b/>
      <sz val="10"/>
      <name val="Arial"/>
      <family val="2"/>
    </font>
    <font>
      <b/>
      <i/>
      <sz val="10"/>
      <name val="Times New Roman"/>
      <family val="1"/>
    </font>
    <font>
      <b/>
      <sz val="12"/>
      <name val="Helv"/>
      <family val="2"/>
    </font>
    <font>
      <b/>
      <sz val="12"/>
      <name val="Arial"/>
      <family val="2"/>
    </font>
    <font>
      <b/>
      <sz val="9"/>
      <color indexed="9"/>
      <name val="Arial"/>
      <family val="2"/>
    </font>
    <font>
      <b/>
      <sz val="18"/>
      <name val="Arial"/>
      <family val="2"/>
    </font>
    <font>
      <b/>
      <i/>
      <sz val="12"/>
      <color indexed="16"/>
      <name val="Times New Roman"/>
      <family val="1"/>
    </font>
    <font>
      <sz val="10"/>
      <name val="Univers (WN)"/>
      <family val="2"/>
    </font>
    <font>
      <u/>
      <sz val="12"/>
      <color indexed="12"/>
      <name val="바탕체"/>
      <family val="1"/>
      <charset val="129"/>
    </font>
    <font>
      <b/>
      <sz val="11"/>
      <name val="Helv"/>
      <family val="2"/>
    </font>
    <font>
      <sz val="7"/>
      <name val="Small Fonts"/>
      <family val="2"/>
    </font>
    <font>
      <sz val="12"/>
      <name val="Helv"/>
      <family val="2"/>
    </font>
    <font>
      <sz val="12"/>
      <color indexed="8"/>
      <name val="Times New Roman"/>
      <family val="1"/>
    </font>
    <font>
      <b/>
      <sz val="12"/>
      <name val="Book Antiqua"/>
      <family val="1"/>
    </font>
    <font>
      <b/>
      <i/>
      <sz val="12"/>
      <name val="Times New Roman"/>
      <family val="1"/>
    </font>
    <font>
      <sz val="10"/>
      <color indexed="8"/>
      <name val="MS Sans Serif"/>
      <family val="2"/>
    </font>
    <font>
      <b/>
      <sz val="16"/>
      <name val="Times New Roman"/>
      <family val="1"/>
    </font>
    <font>
      <sz val="24"/>
      <name val="Courier New"/>
      <family val="3"/>
    </font>
    <font>
      <sz val="8"/>
      <name val="Helv"/>
      <family val="2"/>
    </font>
    <font>
      <b/>
      <sz val="12"/>
      <color indexed="16"/>
      <name val="Arial"/>
      <family val="2"/>
    </font>
    <font>
      <b/>
      <i/>
      <sz val="18"/>
      <color indexed="16"/>
      <name val="Times New Roman"/>
      <family val="1"/>
    </font>
    <font>
      <b/>
      <sz val="8"/>
      <color indexed="8"/>
      <name val="Helv"/>
      <family val="2"/>
    </font>
    <font>
      <sz val="18"/>
      <color indexed="12"/>
      <name val="MS Sans Serif"/>
      <family val="2"/>
    </font>
    <font>
      <b/>
      <u/>
      <sz val="13"/>
      <name val="굴림체"/>
      <family val="3"/>
      <charset val="129"/>
    </font>
    <font>
      <b/>
      <sz val="8"/>
      <color indexed="32"/>
      <name val="Arial"/>
      <family val="2"/>
    </font>
    <font>
      <sz val="8"/>
      <name val="바탕체"/>
      <family val="1"/>
      <charset val="129"/>
    </font>
    <font>
      <sz val="10"/>
      <name val="Geneva"/>
      <family val="2"/>
    </font>
    <font>
      <sz val="9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b/>
      <sz val="9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b/>
      <sz val="22"/>
      <name val="맑은 고딕"/>
      <family val="3"/>
      <charset val="129"/>
      <scheme val="minor"/>
    </font>
    <font>
      <b/>
      <sz val="20"/>
      <name val="맑은 고딕"/>
      <family val="3"/>
      <charset val="129"/>
      <scheme val="minor"/>
    </font>
    <font>
      <b/>
      <sz val="8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10"/>
      <color rgb="FF000000"/>
      <name val="한양중고딕"/>
      <family val="3"/>
      <charset val="129"/>
    </font>
    <font>
      <b/>
      <sz val="12"/>
      <name val="맑은 고딕"/>
      <family val="3"/>
      <charset val="129"/>
      <scheme val="minor"/>
    </font>
    <font>
      <b/>
      <sz val="14"/>
      <name val="맑은 고딕"/>
      <family val="3"/>
      <charset val="129"/>
      <scheme val="minor"/>
    </font>
  </fonts>
  <fills count="1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3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6"/>
        <bgColor indexed="64"/>
      </patternFill>
    </fill>
    <fill>
      <patternFill patternType="gray0625">
        <fgColor indexed="11"/>
        <bgColor indexed="15"/>
      </patternFill>
    </fill>
    <fill>
      <patternFill patternType="solid">
        <fgColor indexed="41"/>
        <bgColor indexed="64"/>
      </patternFill>
    </fill>
    <fill>
      <patternFill patternType="solid">
        <fgColor indexed="58"/>
        <bgColor indexed="64"/>
      </patternFill>
    </fill>
    <fill>
      <patternFill patternType="solid">
        <fgColor indexed="26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8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double">
        <color indexed="64"/>
      </top>
      <bottom/>
      <diagonal/>
    </border>
    <border>
      <left style="thick">
        <color indexed="51"/>
      </left>
      <right/>
      <top style="thick">
        <color indexed="51"/>
      </top>
      <bottom style="thick">
        <color indexed="51"/>
      </bottom>
      <diagonal/>
    </border>
    <border>
      <left style="thick">
        <color indexed="9"/>
      </left>
      <right/>
      <top style="thick">
        <color indexed="9"/>
      </top>
      <bottom style="thick">
        <color indexed="23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9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9"/>
      </right>
      <top style="thin">
        <color indexed="9"/>
      </top>
      <bottom style="thin">
        <color indexed="23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3"/>
      </left>
      <right style="thin">
        <color indexed="9"/>
      </right>
      <top style="thin">
        <color indexed="23"/>
      </top>
      <bottom style="thin">
        <color indexed="9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10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12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medium">
        <color indexed="9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 style="double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</borders>
  <cellStyleXfs count="2504">
    <xf numFmtId="0" fontId="0" fillId="0" borderId="0"/>
    <xf numFmtId="0" fontId="14" fillId="0" borderId="1">
      <alignment horizontal="center"/>
    </xf>
    <xf numFmtId="3" fontId="15" fillId="0" borderId="2"/>
    <xf numFmtId="24" fontId="14" fillId="0" borderId="0" applyFont="0" applyFill="0" applyBorder="0" applyAlignment="0" applyProtection="0"/>
    <xf numFmtId="24" fontId="14" fillId="0" borderId="0" applyFont="0" applyFill="0" applyBorder="0" applyAlignment="0" applyProtection="0"/>
    <xf numFmtId="24" fontId="14" fillId="0" borderId="0" applyFont="0" applyFill="0" applyBorder="0" applyAlignment="0" applyProtection="0"/>
    <xf numFmtId="191" fontId="14" fillId="0" borderId="0" applyFont="0" applyFill="0" applyBorder="0" applyAlignment="0" applyProtection="0"/>
    <xf numFmtId="192" fontId="14" fillId="0" borderId="0" applyNumberFormat="0" applyFont="0" applyFill="0" applyBorder="0" applyAlignment="0" applyProtection="0"/>
    <xf numFmtId="193" fontId="14" fillId="0" borderId="0" applyNumberFormat="0" applyFont="0" applyFill="0" applyBorder="0" applyAlignment="0" applyProtection="0"/>
    <xf numFmtId="192" fontId="14" fillId="0" borderId="0" applyNumberFormat="0" applyFont="0" applyFill="0" applyBorder="0" applyAlignment="0" applyProtection="0"/>
    <xf numFmtId="193" fontId="14" fillId="0" borderId="0" applyNumberFormat="0" applyFont="0" applyFill="0" applyBorder="0" applyAlignment="0" applyProtection="0"/>
    <xf numFmtId="187" fontId="6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40" fontId="9" fillId="0" borderId="3"/>
    <xf numFmtId="0" fontId="17" fillId="0" borderId="0">
      <alignment vertical="center"/>
    </xf>
    <xf numFmtId="0" fontId="16" fillId="0" borderId="0">
      <alignment vertical="center"/>
    </xf>
    <xf numFmtId="38" fontId="9" fillId="0" borderId="4">
      <alignment horizontal="right"/>
    </xf>
    <xf numFmtId="177" fontId="6" fillId="0" borderId="2">
      <alignment vertical="center"/>
    </xf>
    <xf numFmtId="0" fontId="9" fillId="0" borderId="0"/>
    <xf numFmtId="0" fontId="9" fillId="0" borderId="0"/>
    <xf numFmtId="0" fontId="10" fillId="0" borderId="0" applyFont="0" applyFill="0" applyBorder="0" applyAlignment="0" applyProtection="0"/>
    <xf numFmtId="0" fontId="10" fillId="0" borderId="0"/>
    <xf numFmtId="0" fontId="10" fillId="0" borderId="0" applyNumberFormat="0" applyFill="0" applyBorder="0" applyAlignment="0" applyProtection="0"/>
    <xf numFmtId="0" fontId="16" fillId="0" borderId="0"/>
    <xf numFmtId="0" fontId="10" fillId="0" borderId="0" applyFont="0" applyFill="0" applyBorder="0" applyAlignment="0" applyProtection="0"/>
    <xf numFmtId="38" fontId="14" fillId="0" borderId="0" applyFont="0" applyFill="0" applyBorder="0" applyAlignment="0" applyProtection="0"/>
    <xf numFmtId="0" fontId="10" fillId="0" borderId="0"/>
    <xf numFmtId="0" fontId="4" fillId="0" borderId="0"/>
    <xf numFmtId="0" fontId="9" fillId="0" borderId="0"/>
    <xf numFmtId="0" fontId="1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0" fillId="0" borderId="0"/>
    <xf numFmtId="0" fontId="9" fillId="0" borderId="0"/>
    <xf numFmtId="0" fontId="9" fillId="0" borderId="0"/>
    <xf numFmtId="0" fontId="10" fillId="0" borderId="0"/>
    <xf numFmtId="0" fontId="1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0" fillId="0" borderId="0"/>
    <xf numFmtId="0" fontId="10" fillId="0" borderId="0"/>
    <xf numFmtId="0" fontId="9" fillId="0" borderId="0"/>
    <xf numFmtId="0" fontId="1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9" fillId="0" borderId="0"/>
    <xf numFmtId="0" fontId="6" fillId="0" borderId="0"/>
    <xf numFmtId="0" fontId="10" fillId="0" borderId="0"/>
    <xf numFmtId="0" fontId="6" fillId="0" borderId="0"/>
    <xf numFmtId="0" fontId="10" fillId="0" borderId="0"/>
    <xf numFmtId="0" fontId="18" fillId="0" borderId="0"/>
    <xf numFmtId="0" fontId="1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0" fillId="0" borderId="0"/>
    <xf numFmtId="0" fontId="9" fillId="0" borderId="0"/>
    <xf numFmtId="0" fontId="9" fillId="0" borderId="0"/>
    <xf numFmtId="0" fontId="10" fillId="0" borderId="0"/>
    <xf numFmtId="0" fontId="4" fillId="0" borderId="0"/>
    <xf numFmtId="0" fontId="18" fillId="0" borderId="0"/>
    <xf numFmtId="0" fontId="10" fillId="0" borderId="0"/>
    <xf numFmtId="0" fontId="10" fillId="0" borderId="0"/>
    <xf numFmtId="0" fontId="1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18" fillId="0" borderId="0"/>
    <xf numFmtId="0" fontId="18" fillId="0" borderId="0"/>
    <xf numFmtId="0" fontId="1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10" fillId="0" borderId="0"/>
    <xf numFmtId="0" fontId="19" fillId="0" borderId="0"/>
    <xf numFmtId="0" fontId="19" fillId="0" borderId="0"/>
    <xf numFmtId="0" fontId="10" fillId="0" borderId="0"/>
    <xf numFmtId="0" fontId="14" fillId="0" borderId="0"/>
    <xf numFmtId="0" fontId="14" fillId="0" borderId="0"/>
    <xf numFmtId="0" fontId="18" fillId="0" borderId="0"/>
    <xf numFmtId="0" fontId="10" fillId="0" borderId="0"/>
    <xf numFmtId="0" fontId="10" fillId="0" borderId="0"/>
    <xf numFmtId="0" fontId="9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4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19" fillId="0" borderId="0"/>
    <xf numFmtId="0" fontId="10" fillId="0" borderId="0"/>
    <xf numFmtId="0" fontId="4" fillId="0" borderId="0" applyFont="0" applyFill="0" applyBorder="0" applyAlignment="0" applyProtection="0"/>
    <xf numFmtId="0" fontId="9" fillId="0" borderId="0"/>
    <xf numFmtId="0" fontId="18" fillId="0" borderId="0"/>
    <xf numFmtId="0" fontId="18" fillId="0" borderId="0"/>
    <xf numFmtId="0" fontId="18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9" fillId="0" borderId="0"/>
    <xf numFmtId="0" fontId="10" fillId="0" borderId="0"/>
    <xf numFmtId="0" fontId="10" fillId="0" borderId="0"/>
    <xf numFmtId="0" fontId="9" fillId="0" borderId="0"/>
    <xf numFmtId="0" fontId="1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8" fillId="0" borderId="0"/>
    <xf numFmtId="0" fontId="9" fillId="0" borderId="0"/>
    <xf numFmtId="0" fontId="18" fillId="0" borderId="0"/>
    <xf numFmtId="194" fontId="9" fillId="0" borderId="0" applyFont="0" applyFill="0" applyBorder="0" applyAlignment="0" applyProtection="0"/>
    <xf numFmtId="0" fontId="18" fillId="0" borderId="0"/>
    <xf numFmtId="0" fontId="1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" fillId="0" borderId="0" applyFont="0" applyFill="0" applyBorder="0" applyAlignment="0" applyProtection="0"/>
    <xf numFmtId="0" fontId="9" fillId="0" borderId="0"/>
    <xf numFmtId="0" fontId="9" fillId="0" borderId="0"/>
    <xf numFmtId="0" fontId="4" fillId="0" borderId="0"/>
    <xf numFmtId="0" fontId="10" fillId="0" borderId="0"/>
    <xf numFmtId="0" fontId="9" fillId="0" borderId="0"/>
    <xf numFmtId="0" fontId="18" fillId="0" borderId="0"/>
    <xf numFmtId="0" fontId="10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9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9" fillId="0" borderId="0"/>
    <xf numFmtId="0" fontId="18" fillId="0" borderId="0"/>
    <xf numFmtId="0" fontId="4" fillId="0" borderId="0" applyFont="0" applyFill="0" applyBorder="0" applyAlignment="0" applyProtection="0"/>
    <xf numFmtId="0" fontId="18" fillId="0" borderId="0"/>
    <xf numFmtId="0" fontId="4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18" fillId="0" borderId="0"/>
    <xf numFmtId="0" fontId="10" fillId="0" borderId="0"/>
    <xf numFmtId="0" fontId="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10" fillId="0" borderId="0"/>
    <xf numFmtId="0" fontId="10" fillId="0" borderId="0"/>
    <xf numFmtId="0" fontId="6" fillId="0" borderId="0"/>
    <xf numFmtId="0" fontId="6" fillId="0" borderId="0"/>
    <xf numFmtId="0" fontId="9" fillId="0" borderId="0"/>
    <xf numFmtId="0" fontId="18" fillId="0" borderId="0"/>
    <xf numFmtId="0" fontId="18" fillId="0" borderId="0"/>
    <xf numFmtId="0" fontId="18" fillId="0" borderId="0"/>
    <xf numFmtId="0" fontId="9" fillId="0" borderId="0"/>
    <xf numFmtId="0" fontId="9" fillId="0" borderId="0"/>
    <xf numFmtId="0" fontId="6" fillId="0" borderId="0"/>
    <xf numFmtId="0" fontId="4" fillId="0" borderId="0" applyFont="0" applyFill="0" applyBorder="0" applyAlignment="0" applyProtection="0"/>
    <xf numFmtId="0" fontId="10" fillId="0" borderId="0"/>
    <xf numFmtId="0" fontId="6" fillId="0" borderId="0"/>
    <xf numFmtId="0" fontId="6" fillId="0" borderId="0"/>
    <xf numFmtId="0" fontId="1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8" fillId="0" borderId="0"/>
    <xf numFmtId="0" fontId="18" fillId="0" borderId="0"/>
    <xf numFmtId="0" fontId="4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19" fillId="0" borderId="0"/>
    <xf numFmtId="0" fontId="10" fillId="0" borderId="0"/>
    <xf numFmtId="0" fontId="10" fillId="0" borderId="0"/>
    <xf numFmtId="0" fontId="18" fillId="0" borderId="0"/>
    <xf numFmtId="0" fontId="10" fillId="0" borderId="0"/>
    <xf numFmtId="0" fontId="4" fillId="0" borderId="0" applyFont="0" applyFill="0" applyBorder="0" applyAlignment="0" applyProtection="0"/>
    <xf numFmtId="0" fontId="10" fillId="0" borderId="0"/>
    <xf numFmtId="0" fontId="10" fillId="0" borderId="0"/>
    <xf numFmtId="0" fontId="6" fillId="0" borderId="0"/>
    <xf numFmtId="0" fontId="6" fillId="0" borderId="0"/>
    <xf numFmtId="0" fontId="18" fillId="0" borderId="0"/>
    <xf numFmtId="0" fontId="9" fillId="0" borderId="0"/>
    <xf numFmtId="0" fontId="9" fillId="0" borderId="0"/>
    <xf numFmtId="0" fontId="10" fillId="0" borderId="0"/>
    <xf numFmtId="0" fontId="9" fillId="0" borderId="0"/>
    <xf numFmtId="0" fontId="18" fillId="0" borderId="0"/>
    <xf numFmtId="0" fontId="18" fillId="0" borderId="0"/>
    <xf numFmtId="0" fontId="14" fillId="0" borderId="0"/>
    <xf numFmtId="0" fontId="10" fillId="0" borderId="0"/>
    <xf numFmtId="0" fontId="20" fillId="0" borderId="0"/>
    <xf numFmtId="0" fontId="18" fillId="0" borderId="0"/>
    <xf numFmtId="0" fontId="9" fillId="0" borderId="0"/>
    <xf numFmtId="0" fontId="9" fillId="0" borderId="0"/>
    <xf numFmtId="0" fontId="9" fillId="0" borderId="0"/>
    <xf numFmtId="0" fontId="10" fillId="0" borderId="0"/>
    <xf numFmtId="0" fontId="10" fillId="0" borderId="0"/>
    <xf numFmtId="0" fontId="1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10" fillId="0" borderId="0"/>
    <xf numFmtId="0" fontId="10" fillId="0" borderId="0"/>
    <xf numFmtId="0" fontId="10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9" fillId="0" borderId="0"/>
    <xf numFmtId="0" fontId="10" fillId="0" borderId="0"/>
    <xf numFmtId="0" fontId="10" fillId="0" borderId="0"/>
    <xf numFmtId="0" fontId="4" fillId="0" borderId="0" applyFont="0" applyFill="0" applyBorder="0" applyAlignment="0" applyProtection="0"/>
    <xf numFmtId="0" fontId="10" fillId="0" borderId="0"/>
    <xf numFmtId="0" fontId="9" fillId="0" borderId="0"/>
    <xf numFmtId="0" fontId="4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" fillId="0" borderId="0" applyFont="0" applyFill="0" applyBorder="0" applyAlignment="0" applyProtection="0"/>
    <xf numFmtId="0" fontId="9" fillId="0" borderId="0"/>
    <xf numFmtId="0" fontId="9" fillId="0" borderId="0"/>
    <xf numFmtId="0" fontId="18" fillId="0" borderId="0"/>
    <xf numFmtId="0" fontId="10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9" fillId="0" borderId="0"/>
    <xf numFmtId="0" fontId="10" fillId="0" borderId="0"/>
    <xf numFmtId="0" fontId="10" fillId="0" borderId="0"/>
    <xf numFmtId="0" fontId="9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10" fillId="0" borderId="0"/>
    <xf numFmtId="0" fontId="10" fillId="0" borderId="0"/>
    <xf numFmtId="0" fontId="18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18" fillId="0" borderId="0"/>
    <xf numFmtId="0" fontId="10" fillId="0" borderId="0"/>
    <xf numFmtId="0" fontId="9" fillId="0" borderId="0"/>
    <xf numFmtId="0" fontId="9" fillId="0" borderId="0"/>
    <xf numFmtId="0" fontId="4" fillId="0" borderId="0"/>
    <xf numFmtId="0" fontId="4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6" fillId="0" borderId="0"/>
    <xf numFmtId="0" fontId="18" fillId="0" borderId="0"/>
    <xf numFmtId="0" fontId="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21" fillId="0" borderId="0" applyFont="0" applyFill="0" applyBorder="0" applyAlignment="0" applyProtection="0"/>
    <xf numFmtId="0" fontId="9" fillId="0" borderId="0" applyFont="0" applyFill="0" applyBorder="0" applyAlignment="0" applyProtection="0"/>
    <xf numFmtId="41" fontId="21" fillId="0" borderId="0" applyFont="0" applyFill="0" applyBorder="0" applyAlignment="0" applyProtection="0"/>
    <xf numFmtId="0" fontId="10" fillId="0" borderId="0"/>
    <xf numFmtId="0" fontId="14" fillId="0" borderId="0"/>
    <xf numFmtId="0" fontId="19" fillId="0" borderId="0"/>
    <xf numFmtId="0" fontId="18" fillId="0" borderId="0"/>
    <xf numFmtId="0" fontId="18" fillId="0" borderId="0"/>
    <xf numFmtId="0" fontId="1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0" fillId="0" borderId="0"/>
    <xf numFmtId="0" fontId="18" fillId="0" borderId="0"/>
    <xf numFmtId="0" fontId="10" fillId="0" borderId="0"/>
    <xf numFmtId="0" fontId="18" fillId="0" borderId="0"/>
    <xf numFmtId="0" fontId="19" fillId="0" borderId="0"/>
    <xf numFmtId="0" fontId="10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0" fillId="0" borderId="0"/>
    <xf numFmtId="0" fontId="10" fillId="0" borderId="0"/>
    <xf numFmtId="0" fontId="1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8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0" fillId="0" borderId="0"/>
    <xf numFmtId="0" fontId="9" fillId="0" borderId="0"/>
    <xf numFmtId="0" fontId="9" fillId="0" borderId="0"/>
    <xf numFmtId="0" fontId="10" fillId="0" borderId="0"/>
    <xf numFmtId="0" fontId="10" fillId="0" borderId="0"/>
    <xf numFmtId="0" fontId="10" fillId="0" borderId="0"/>
    <xf numFmtId="0" fontId="6" fillId="0" borderId="0"/>
    <xf numFmtId="0" fontId="6" fillId="0" borderId="0"/>
    <xf numFmtId="194" fontId="9" fillId="0" borderId="0" applyFont="0" applyFill="0" applyBorder="0" applyAlignment="0" applyProtection="0"/>
    <xf numFmtId="0" fontId="4" fillId="0" borderId="0"/>
    <xf numFmtId="0" fontId="10" fillId="0" borderId="0"/>
    <xf numFmtId="0" fontId="4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2" fillId="0" borderId="0" applyFill="0" applyAlignment="0"/>
    <xf numFmtId="0" fontId="9" fillId="0" borderId="0"/>
    <xf numFmtId="0" fontId="9" fillId="0" borderId="0"/>
    <xf numFmtId="0" fontId="9" fillId="0" borderId="0"/>
    <xf numFmtId="0" fontId="18" fillId="0" borderId="0"/>
    <xf numFmtId="0" fontId="18" fillId="0" borderId="0"/>
    <xf numFmtId="0" fontId="18" fillId="0" borderId="0"/>
    <xf numFmtId="0" fontId="10" fillId="0" borderId="0"/>
    <xf numFmtId="0" fontId="10" fillId="0" borderId="0"/>
    <xf numFmtId="0" fontId="10" fillId="0" borderId="0"/>
    <xf numFmtId="0" fontId="18" fillId="0" borderId="0"/>
    <xf numFmtId="0" fontId="9" fillId="0" borderId="0"/>
    <xf numFmtId="0" fontId="9" fillId="0" borderId="0"/>
    <xf numFmtId="0" fontId="10" fillId="0" borderId="0"/>
    <xf numFmtId="0" fontId="4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10" fillId="0" borderId="0"/>
    <xf numFmtId="0" fontId="14" fillId="0" borderId="0"/>
    <xf numFmtId="0" fontId="19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4" fillId="0" borderId="0" applyFont="0" applyFill="0" applyBorder="0" applyAlignment="0" applyProtection="0"/>
    <xf numFmtId="0" fontId="18" fillId="0" borderId="0"/>
    <xf numFmtId="0" fontId="9" fillId="0" borderId="0"/>
    <xf numFmtId="0" fontId="10" fillId="0" borderId="0"/>
    <xf numFmtId="0" fontId="10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9" fillId="0" borderId="0"/>
    <xf numFmtId="0" fontId="10" fillId="0" borderId="0"/>
    <xf numFmtId="0" fontId="10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9" fillId="0" borderId="0"/>
    <xf numFmtId="0" fontId="18" fillId="0" borderId="0"/>
    <xf numFmtId="0" fontId="1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10" fillId="0" borderId="0"/>
    <xf numFmtId="0" fontId="18" fillId="0" borderId="0"/>
    <xf numFmtId="0" fontId="10" fillId="0" borderId="0"/>
    <xf numFmtId="0" fontId="4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9" fillId="0" borderId="0"/>
    <xf numFmtId="0" fontId="10" fillId="0" borderId="0"/>
    <xf numFmtId="0" fontId="4" fillId="0" borderId="0"/>
    <xf numFmtId="0" fontId="10" fillId="0" borderId="0"/>
    <xf numFmtId="0" fontId="10" fillId="0" borderId="0"/>
    <xf numFmtId="0" fontId="9" fillId="0" borderId="0"/>
    <xf numFmtId="0" fontId="10" fillId="0" borderId="0"/>
    <xf numFmtId="194" fontId="9" fillId="0" borderId="0" applyFont="0" applyFill="0" applyBorder="0" applyAlignment="0" applyProtection="0"/>
    <xf numFmtId="0" fontId="9" fillId="0" borderId="0"/>
    <xf numFmtId="185" fontId="6" fillId="0" borderId="0">
      <protection locked="0"/>
    </xf>
    <xf numFmtId="0" fontId="23" fillId="0" borderId="0">
      <protection locked="0"/>
    </xf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24" fillId="0" borderId="0"/>
    <xf numFmtId="195" fontId="6" fillId="0" borderId="0" applyFont="0" applyFill="0" applyBorder="0" applyProtection="0">
      <alignment vertical="center"/>
    </xf>
    <xf numFmtId="9" fontId="10" fillId="2" borderId="0"/>
    <xf numFmtId="196" fontId="6" fillId="0" borderId="0">
      <alignment vertical="center"/>
    </xf>
    <xf numFmtId="186" fontId="6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185" fontId="6" fillId="0" borderId="0">
      <protection locked="0"/>
    </xf>
    <xf numFmtId="197" fontId="23" fillId="0" borderId="0">
      <protection locked="0"/>
    </xf>
    <xf numFmtId="185" fontId="6" fillId="0" borderId="0">
      <protection locked="0"/>
    </xf>
    <xf numFmtId="0" fontId="25" fillId="0" borderId="0">
      <protection locked="0"/>
    </xf>
    <xf numFmtId="0" fontId="25" fillId="0" borderId="0">
      <protection locked="0"/>
    </xf>
    <xf numFmtId="0" fontId="10" fillId="0" borderId="0"/>
    <xf numFmtId="198" fontId="26" fillId="0" borderId="2">
      <alignment vertical="center"/>
    </xf>
    <xf numFmtId="3" fontId="15" fillId="0" borderId="2"/>
    <xf numFmtId="3" fontId="15" fillId="0" borderId="2"/>
    <xf numFmtId="199" fontId="9" fillId="0" borderId="0">
      <alignment vertical="center"/>
    </xf>
    <xf numFmtId="0" fontId="27" fillId="0" borderId="5"/>
    <xf numFmtId="0" fontId="16" fillId="0" borderId="0"/>
    <xf numFmtId="0" fontId="28" fillId="0" borderId="0">
      <alignment horizontal="center" vertical="center"/>
    </xf>
    <xf numFmtId="41" fontId="9" fillId="0" borderId="0">
      <alignment horizontal="center" vertical="center"/>
    </xf>
    <xf numFmtId="200" fontId="29" fillId="0" borderId="0">
      <alignment horizontal="center" vertical="center"/>
    </xf>
    <xf numFmtId="178" fontId="6" fillId="0" borderId="6" applyBorder="0">
      <alignment vertical="center" wrapText="1"/>
    </xf>
    <xf numFmtId="181" fontId="9" fillId="0" borderId="0">
      <protection locked="0"/>
    </xf>
    <xf numFmtId="201" fontId="31" fillId="0" borderId="0">
      <protection locked="0"/>
    </xf>
    <xf numFmtId="201" fontId="31" fillId="0" borderId="0">
      <protection locked="0"/>
    </xf>
    <xf numFmtId="189" fontId="30" fillId="0" borderId="0" applyFont="0" applyFill="0" applyBorder="0" applyAlignment="0" applyProtection="0"/>
    <xf numFmtId="0" fontId="9" fillId="0" borderId="0"/>
    <xf numFmtId="0" fontId="9" fillId="0" borderId="7">
      <alignment horizontal="center"/>
    </xf>
    <xf numFmtId="185" fontId="6" fillId="0" borderId="0">
      <protection locked="0"/>
    </xf>
    <xf numFmtId="0" fontId="23" fillId="0" borderId="0">
      <protection locked="0"/>
    </xf>
    <xf numFmtId="0" fontId="10" fillId="0" borderId="0"/>
    <xf numFmtId="9" fontId="9" fillId="0" borderId="0">
      <protection locked="0"/>
    </xf>
    <xf numFmtId="0" fontId="32" fillId="0" borderId="8">
      <alignment horizontal="center" vertical="center"/>
    </xf>
    <xf numFmtId="248" fontId="6" fillId="0" borderId="2">
      <alignment vertical="center"/>
    </xf>
    <xf numFmtId="0" fontId="10" fillId="0" borderId="0" applyFont="0" applyFill="0" applyBorder="0" applyAlignment="0" applyProtection="0"/>
    <xf numFmtId="248" fontId="6" fillId="0" borderId="2">
      <alignment vertical="center"/>
    </xf>
    <xf numFmtId="248" fontId="6" fillId="0" borderId="2">
      <alignment vertical="center"/>
    </xf>
    <xf numFmtId="181" fontId="9" fillId="0" borderId="0">
      <protection locked="0"/>
    </xf>
    <xf numFmtId="248" fontId="6" fillId="0" borderId="2">
      <alignment vertical="center"/>
    </xf>
    <xf numFmtId="181" fontId="9" fillId="0" borderId="0">
      <protection locked="0"/>
    </xf>
    <xf numFmtId="248" fontId="6" fillId="0" borderId="2">
      <alignment vertical="center"/>
    </xf>
    <xf numFmtId="248" fontId="6" fillId="0" borderId="2">
      <alignment vertical="center"/>
    </xf>
    <xf numFmtId="248" fontId="6" fillId="0" borderId="2">
      <alignment vertical="center"/>
    </xf>
    <xf numFmtId="248" fontId="6" fillId="0" borderId="2">
      <alignment vertical="center"/>
    </xf>
    <xf numFmtId="248" fontId="6" fillId="0" borderId="2">
      <alignment vertical="center"/>
    </xf>
    <xf numFmtId="40" fontId="9" fillId="0" borderId="0">
      <protection locked="0"/>
    </xf>
    <xf numFmtId="181" fontId="9" fillId="0" borderId="0">
      <protection locked="0"/>
    </xf>
    <xf numFmtId="40" fontId="9" fillId="0" borderId="0">
      <protection locked="0"/>
    </xf>
    <xf numFmtId="219" fontId="68" fillId="0" borderId="0" applyFont="0" applyFill="0" applyBorder="0" applyAlignment="0" applyProtection="0"/>
    <xf numFmtId="249" fontId="68" fillId="0" borderId="0" applyFont="0" applyFill="0" applyBorder="0" applyAlignment="0" applyProtection="0"/>
    <xf numFmtId="0" fontId="44" fillId="0" borderId="0" applyNumberFormat="0" applyFont="0" applyBorder="0" applyAlignment="0">
      <alignment vertical="center"/>
    </xf>
    <xf numFmtId="250" fontId="69" fillId="0" borderId="2">
      <alignment horizontal="center" vertical="center"/>
    </xf>
    <xf numFmtId="181" fontId="9" fillId="0" borderId="0">
      <protection locked="0"/>
    </xf>
    <xf numFmtId="201" fontId="23" fillId="0" borderId="0">
      <protection locked="0"/>
    </xf>
    <xf numFmtId="201" fontId="23" fillId="0" borderId="0">
      <protection locked="0"/>
    </xf>
    <xf numFmtId="201" fontId="31" fillId="0" borderId="0">
      <protection locked="0"/>
    </xf>
    <xf numFmtId="0" fontId="6" fillId="0" borderId="0">
      <protection locked="0"/>
    </xf>
    <xf numFmtId="201" fontId="31" fillId="0" borderId="0">
      <protection locked="0"/>
    </xf>
    <xf numFmtId="201" fontId="31" fillId="0" borderId="0">
      <protection locked="0"/>
    </xf>
    <xf numFmtId="251" fontId="70" fillId="0" borderId="0" applyFont="0" applyFill="0" applyBorder="0" applyAlignment="0" applyProtection="0"/>
    <xf numFmtId="251" fontId="71" fillId="0" borderId="0" applyFont="0" applyFill="0" applyBorder="0" applyAlignment="0" applyProtection="0"/>
    <xf numFmtId="251" fontId="72" fillId="0" borderId="0" applyFont="0" applyFill="0" applyBorder="0" applyAlignment="0" applyProtection="0"/>
    <xf numFmtId="251" fontId="71" fillId="0" borderId="0" applyFont="0" applyFill="0" applyBorder="0" applyAlignment="0" applyProtection="0"/>
    <xf numFmtId="0" fontId="73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2" fillId="0" borderId="0" applyFont="0" applyFill="0" applyBorder="0" applyAlignment="0" applyProtection="0"/>
    <xf numFmtId="201" fontId="31" fillId="0" borderId="0">
      <protection locked="0"/>
    </xf>
    <xf numFmtId="37" fontId="72" fillId="0" borderId="0" applyFont="0" applyFill="0" applyBorder="0" applyAlignment="0" applyProtection="0"/>
    <xf numFmtId="42" fontId="74" fillId="0" borderId="0" applyFont="0" applyFill="0" applyBorder="0" applyAlignment="0" applyProtection="0"/>
    <xf numFmtId="181" fontId="9" fillId="0" borderId="0">
      <protection locked="0"/>
    </xf>
    <xf numFmtId="252" fontId="70" fillId="0" borderId="0" applyFont="0" applyFill="0" applyBorder="0" applyAlignment="0" applyProtection="0"/>
    <xf numFmtId="252" fontId="71" fillId="0" borderId="0" applyFont="0" applyFill="0" applyBorder="0" applyAlignment="0" applyProtection="0"/>
    <xf numFmtId="252" fontId="72" fillId="0" borderId="0" applyFont="0" applyFill="0" applyBorder="0" applyAlignment="0" applyProtection="0"/>
    <xf numFmtId="252" fontId="71" fillId="0" borderId="0" applyFont="0" applyFill="0" applyBorder="0" applyAlignment="0" applyProtection="0"/>
    <xf numFmtId="0" fontId="73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2" fillId="0" borderId="0" applyFont="0" applyFill="0" applyBorder="0" applyAlignment="0" applyProtection="0"/>
    <xf numFmtId="201" fontId="31" fillId="0" borderId="0">
      <protection locked="0"/>
    </xf>
    <xf numFmtId="37" fontId="72" fillId="0" borderId="0" applyFont="0" applyFill="0" applyBorder="0" applyAlignment="0" applyProtection="0"/>
    <xf numFmtId="44" fontId="74" fillId="0" borderId="0" applyFont="0" applyFill="0" applyBorder="0" applyAlignment="0" applyProtection="0"/>
    <xf numFmtId="181" fontId="9" fillId="0" borderId="0">
      <protection locked="0"/>
    </xf>
    <xf numFmtId="201" fontId="23" fillId="0" borderId="0">
      <protection locked="0"/>
    </xf>
    <xf numFmtId="253" fontId="68" fillId="0" borderId="0" applyFont="0" applyFill="0" applyBorder="0" applyAlignment="0" applyProtection="0"/>
    <xf numFmtId="254" fontId="68" fillId="0" borderId="0" applyFont="0" applyFill="0" applyBorder="0" applyAlignment="0" applyProtection="0"/>
    <xf numFmtId="185" fontId="6" fillId="0" borderId="0">
      <protection locked="0"/>
    </xf>
    <xf numFmtId="255" fontId="23" fillId="0" borderId="0">
      <protection locked="0"/>
    </xf>
    <xf numFmtId="0" fontId="14" fillId="0" borderId="0"/>
    <xf numFmtId="201" fontId="31" fillId="0" borderId="0">
      <protection locked="0"/>
    </xf>
    <xf numFmtId="201" fontId="31" fillId="0" borderId="0">
      <protection locked="0"/>
    </xf>
    <xf numFmtId="181" fontId="9" fillId="0" borderId="0">
      <protection locked="0"/>
    </xf>
    <xf numFmtId="201" fontId="31" fillId="0" borderId="0">
      <protection locked="0"/>
    </xf>
    <xf numFmtId="201" fontId="31" fillId="0" borderId="0">
      <protection locked="0"/>
    </xf>
    <xf numFmtId="252" fontId="75" fillId="0" borderId="0" applyFont="0" applyFill="0" applyBorder="0" applyAlignment="0" applyProtection="0"/>
    <xf numFmtId="189" fontId="71" fillId="0" borderId="0" applyFont="0" applyFill="0" applyBorder="0" applyAlignment="0" applyProtection="0"/>
    <xf numFmtId="189" fontId="72" fillId="0" borderId="0" applyFont="0" applyFill="0" applyBorder="0" applyAlignment="0" applyProtection="0"/>
    <xf numFmtId="189" fontId="71" fillId="0" borderId="0" applyFont="0" applyFill="0" applyBorder="0" applyAlignment="0" applyProtection="0"/>
    <xf numFmtId="0" fontId="73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9" fillId="0" borderId="0" applyFont="0" applyFill="0" applyBorder="0" applyAlignment="0" applyProtection="0"/>
    <xf numFmtId="201" fontId="31" fillId="0" borderId="0">
      <protection locked="0"/>
    </xf>
    <xf numFmtId="37" fontId="72" fillId="0" borderId="0" applyFont="0" applyFill="0" applyBorder="0" applyAlignment="0" applyProtection="0"/>
    <xf numFmtId="41" fontId="74" fillId="0" borderId="0" applyFont="0" applyFill="0" applyBorder="0" applyAlignment="0" applyProtection="0"/>
    <xf numFmtId="190" fontId="70" fillId="0" borderId="0" applyFont="0" applyFill="0" applyBorder="0" applyAlignment="0" applyProtection="0"/>
    <xf numFmtId="190" fontId="71" fillId="0" borderId="0" applyFont="0" applyFill="0" applyBorder="0" applyAlignment="0" applyProtection="0"/>
    <xf numFmtId="190" fontId="72" fillId="0" borderId="0" applyFont="0" applyFill="0" applyBorder="0" applyAlignment="0" applyProtection="0"/>
    <xf numFmtId="190" fontId="71" fillId="0" borderId="0" applyFont="0" applyFill="0" applyBorder="0" applyAlignment="0" applyProtection="0"/>
    <xf numFmtId="0" fontId="73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76" fillId="0" borderId="0" applyFont="0" applyFill="0" applyBorder="0" applyAlignment="0" applyProtection="0"/>
    <xf numFmtId="0" fontId="9" fillId="0" borderId="0" applyFont="0" applyFill="0" applyBorder="0" applyAlignment="0" applyProtection="0"/>
    <xf numFmtId="201" fontId="31" fillId="0" borderId="0">
      <protection locked="0"/>
    </xf>
    <xf numFmtId="37" fontId="72" fillId="0" borderId="0" applyFont="0" applyFill="0" applyBorder="0" applyAlignment="0" applyProtection="0"/>
    <xf numFmtId="43" fontId="74" fillId="0" borderId="0" applyFont="0" applyFill="0" applyBorder="0" applyAlignment="0" applyProtection="0"/>
    <xf numFmtId="4" fontId="23" fillId="0" borderId="0">
      <protection locked="0"/>
    </xf>
    <xf numFmtId="256" fontId="23" fillId="0" borderId="0">
      <protection locked="0"/>
    </xf>
    <xf numFmtId="185" fontId="6" fillId="0" borderId="0">
      <protection locked="0"/>
    </xf>
    <xf numFmtId="185" fontId="6" fillId="0" borderId="0">
      <protection locked="0"/>
    </xf>
    <xf numFmtId="0" fontId="6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0" fillId="3" borderId="0" applyBorder="0" applyAlignment="0" applyProtection="0"/>
    <xf numFmtId="0" fontId="62" fillId="0" borderId="0"/>
    <xf numFmtId="49" fontId="77" fillId="4" borderId="0" applyBorder="0">
      <alignment horizontal="right"/>
    </xf>
    <xf numFmtId="0" fontId="10" fillId="0" borderId="0" applyFont="0" applyFill="0" applyBorder="0" applyAlignment="0" applyProtection="0"/>
    <xf numFmtId="181" fontId="9" fillId="0" borderId="0">
      <protection locked="0"/>
    </xf>
    <xf numFmtId="181" fontId="9" fillId="0" borderId="0">
      <protection locked="0"/>
    </xf>
    <xf numFmtId="40" fontId="9" fillId="0" borderId="0">
      <protection locked="0"/>
    </xf>
    <xf numFmtId="181" fontId="9" fillId="0" borderId="0">
      <protection locked="0"/>
    </xf>
    <xf numFmtId="40" fontId="9" fillId="0" borderId="0">
      <protection locked="0"/>
    </xf>
    <xf numFmtId="201" fontId="23" fillId="0" borderId="0">
      <protection locked="0"/>
    </xf>
    <xf numFmtId="0" fontId="78" fillId="0" borderId="0"/>
    <xf numFmtId="201" fontId="31" fillId="0" borderId="0">
      <protection locked="0"/>
    </xf>
    <xf numFmtId="201" fontId="31" fillId="0" borderId="0">
      <protection locked="0"/>
    </xf>
    <xf numFmtId="0" fontId="79" fillId="0" borderId="0"/>
    <xf numFmtId="0" fontId="71" fillId="0" borderId="0"/>
    <xf numFmtId="0" fontId="72" fillId="0" borderId="0" applyFont="0" applyFill="0" applyBorder="0" applyAlignment="0" applyProtection="0"/>
    <xf numFmtId="0" fontId="71" fillId="0" borderId="0"/>
    <xf numFmtId="0" fontId="78" fillId="0" borderId="0"/>
    <xf numFmtId="0" fontId="71" fillId="0" borderId="0"/>
    <xf numFmtId="49" fontId="72" fillId="0" borderId="0" applyBorder="0"/>
    <xf numFmtId="0" fontId="80" fillId="0" borderId="0"/>
    <xf numFmtId="0" fontId="78" fillId="0" borderId="0" applyNumberFormat="0"/>
    <xf numFmtId="0" fontId="81" fillId="0" borderId="0"/>
    <xf numFmtId="37" fontId="72" fillId="0" borderId="0"/>
    <xf numFmtId="37" fontId="71" fillId="0" borderId="0"/>
    <xf numFmtId="0" fontId="72" fillId="0" borderId="0"/>
    <xf numFmtId="0" fontId="71" fillId="0" borderId="0"/>
    <xf numFmtId="0" fontId="72" fillId="0" borderId="0"/>
    <xf numFmtId="0" fontId="74" fillId="0" borderId="0"/>
    <xf numFmtId="0" fontId="82" fillId="0" borderId="0"/>
    <xf numFmtId="0" fontId="6" fillId="0" borderId="0" applyFill="0" applyBorder="0" applyAlignment="0"/>
    <xf numFmtId="257" fontId="6" fillId="0" borderId="0" applyFill="0" applyBorder="0" applyAlignment="0"/>
    <xf numFmtId="258" fontId="6" fillId="0" borderId="0" applyFill="0" applyBorder="0" applyAlignment="0"/>
    <xf numFmtId="259" fontId="6" fillId="0" borderId="0" applyFill="0" applyBorder="0" applyAlignment="0"/>
    <xf numFmtId="260" fontId="6" fillId="0" borderId="0" applyFill="0" applyBorder="0" applyAlignment="0"/>
    <xf numFmtId="261" fontId="6" fillId="0" borderId="0" applyFill="0" applyBorder="0" applyAlignment="0"/>
    <xf numFmtId="262" fontId="6" fillId="0" borderId="0" applyFill="0" applyBorder="0" applyAlignment="0"/>
    <xf numFmtId="257" fontId="6" fillId="0" borderId="0" applyFill="0" applyBorder="0" applyAlignment="0"/>
    <xf numFmtId="0" fontId="83" fillId="0" borderId="0"/>
    <xf numFmtId="181" fontId="9" fillId="0" borderId="0">
      <protection locked="0"/>
    </xf>
    <xf numFmtId="0" fontId="23" fillId="0" borderId="9">
      <protection locked="0"/>
    </xf>
    <xf numFmtId="185" fontId="6" fillId="0" borderId="9">
      <protection locked="0"/>
    </xf>
    <xf numFmtId="201" fontId="23" fillId="0" borderId="0">
      <protection locked="0"/>
    </xf>
    <xf numFmtId="0" fontId="77" fillId="5" borderId="2">
      <alignment horizontal="center"/>
    </xf>
    <xf numFmtId="0" fontId="84" fillId="6" borderId="10" applyNumberFormat="0" applyBorder="0" applyAlignment="0">
      <alignment horizontal="left" wrapText="1"/>
    </xf>
    <xf numFmtId="189" fontId="30" fillId="0" borderId="0" applyFont="0" applyFill="0" applyBorder="0" applyAlignment="0" applyProtection="0"/>
    <xf numFmtId="4" fontId="23" fillId="0" borderId="0">
      <protection locked="0"/>
    </xf>
    <xf numFmtId="41" fontId="81" fillId="0" borderId="0" applyFont="0" applyFill="0" applyBorder="0" applyAlignment="0" applyProtection="0"/>
    <xf numFmtId="261" fontId="6" fillId="0" borderId="0" applyFont="0" applyFill="0" applyBorder="0" applyAlignment="0" applyProtection="0"/>
    <xf numFmtId="264" fontId="6" fillId="0" borderId="0"/>
    <xf numFmtId="263" fontId="6" fillId="0" borderId="0" applyFont="0" applyFill="0" applyBorder="0" applyAlignment="0" applyProtection="0"/>
    <xf numFmtId="177" fontId="6" fillId="0" borderId="0">
      <protection locked="0"/>
    </xf>
    <xf numFmtId="3" fontId="10" fillId="0" borderId="0" applyFont="0" applyFill="0" applyBorder="0" applyAlignment="0" applyProtection="0"/>
    <xf numFmtId="265" fontId="16" fillId="0" borderId="0" applyFont="0" applyFill="0" applyBorder="0" applyAlignment="0" applyProtection="0"/>
    <xf numFmtId="0" fontId="62" fillId="4" borderId="0"/>
    <xf numFmtId="0" fontId="85" fillId="4" borderId="0" applyNumberFormat="0" applyFill="0" applyBorder="0"/>
    <xf numFmtId="0" fontId="86" fillId="4" borderId="0" applyNumberFormat="0" applyFill="0" applyBorder="0"/>
    <xf numFmtId="0" fontId="87" fillId="4" borderId="0" applyNumberFormat="0" applyFill="0" applyBorder="0"/>
    <xf numFmtId="0" fontId="88" fillId="0" borderId="0" applyNumberFormat="0" applyAlignment="0">
      <alignment horizontal="left"/>
    </xf>
    <xf numFmtId="0" fontId="89" fillId="5" borderId="11" applyFont="0" applyBorder="0">
      <alignment horizontal="centerContinuous" vertical="center"/>
    </xf>
    <xf numFmtId="266" fontId="90" fillId="4" borderId="12" applyBorder="0"/>
    <xf numFmtId="0" fontId="9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10" fillId="0" borderId="0" applyFont="0" applyFill="0" applyBorder="0" applyAlignment="0" applyProtection="0"/>
    <xf numFmtId="267" fontId="6" fillId="0" borderId="0">
      <protection locked="0"/>
    </xf>
    <xf numFmtId="0" fontId="81" fillId="0" borderId="0" applyFont="0" applyFill="0" applyBorder="0" applyAlignment="0" applyProtection="0"/>
    <xf numFmtId="257" fontId="6" fillId="0" borderId="0" applyFont="0" applyFill="0" applyBorder="0" applyAlignment="0" applyProtection="0"/>
    <xf numFmtId="0" fontId="9" fillId="0" borderId="2" applyFill="0" applyBorder="0" applyAlignment="0"/>
    <xf numFmtId="268" fontId="6" fillId="0" borderId="0"/>
    <xf numFmtId="177" fontId="6" fillId="0" borderId="0">
      <protection locked="0"/>
    </xf>
    <xf numFmtId="269" fontId="6" fillId="0" borderId="0" applyFont="0" applyFill="0" applyBorder="0" applyAlignment="0" applyProtection="0"/>
    <xf numFmtId="270" fontId="6" fillId="0" borderId="0"/>
    <xf numFmtId="0" fontId="10" fillId="0" borderId="0"/>
    <xf numFmtId="271" fontId="6" fillId="0" borderId="0">
      <protection locked="0"/>
    </xf>
    <xf numFmtId="14" fontId="20" fillId="0" borderId="0" applyFill="0" applyBorder="0" applyAlignment="0"/>
    <xf numFmtId="0" fontId="81" fillId="0" borderId="0" applyProtection="0"/>
    <xf numFmtId="271" fontId="6" fillId="0" borderId="13">
      <alignment vertical="center"/>
    </xf>
    <xf numFmtId="41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7" borderId="14" applyBorder="0"/>
    <xf numFmtId="272" fontId="10" fillId="7" borderId="15" applyBorder="0">
      <alignment horizontal="center"/>
    </xf>
    <xf numFmtId="273" fontId="6" fillId="0" borderId="0"/>
    <xf numFmtId="274" fontId="62" fillId="0" borderId="0" applyFill="0" applyBorder="0">
      <alignment horizontal="centerContinuous"/>
    </xf>
    <xf numFmtId="185" fontId="6" fillId="0" borderId="0">
      <protection locked="0"/>
    </xf>
    <xf numFmtId="185" fontId="6" fillId="0" borderId="0">
      <protection locked="0"/>
    </xf>
    <xf numFmtId="275" fontId="23" fillId="0" borderId="0">
      <protection locked="0"/>
    </xf>
    <xf numFmtId="276" fontId="23" fillId="0" borderId="0">
      <protection locked="0"/>
    </xf>
    <xf numFmtId="0" fontId="10" fillId="0" borderId="0" applyFont="0" applyFill="0" applyBorder="0" applyAlignment="0" applyProtection="0"/>
    <xf numFmtId="261" fontId="6" fillId="0" borderId="0" applyFill="0" applyBorder="0" applyAlignment="0"/>
    <xf numFmtId="257" fontId="6" fillId="0" borderId="0" applyFill="0" applyBorder="0" applyAlignment="0"/>
    <xf numFmtId="261" fontId="6" fillId="0" borderId="0" applyFill="0" applyBorder="0" applyAlignment="0"/>
    <xf numFmtId="262" fontId="6" fillId="0" borderId="0" applyFill="0" applyBorder="0" applyAlignment="0"/>
    <xf numFmtId="257" fontId="6" fillId="0" borderId="0" applyFill="0" applyBorder="0" applyAlignment="0"/>
    <xf numFmtId="0" fontId="91" fillId="0" borderId="0" applyNumberFormat="0" applyAlignment="0">
      <alignment horizontal="left"/>
    </xf>
    <xf numFmtId="277" fontId="28" fillId="0" borderId="0" applyFont="0" applyFill="0" applyBorder="0" applyAlignment="0" applyProtection="0">
      <alignment vertical="center"/>
    </xf>
    <xf numFmtId="0" fontId="92" fillId="0" borderId="0" applyNumberFormat="0" applyFont="0" applyFill="0" applyBorder="0" applyAlignment="0" applyProtection="0"/>
    <xf numFmtId="0" fontId="92" fillId="0" borderId="0" applyNumberFormat="0" applyFont="0" applyFill="0" applyBorder="0" applyAlignment="0" applyProtection="0"/>
    <xf numFmtId="0" fontId="92" fillId="0" borderId="0" applyNumberFormat="0" applyFont="0" applyFill="0" applyBorder="0" applyAlignment="0" applyProtection="0"/>
    <xf numFmtId="0" fontId="92" fillId="0" borderId="0" applyNumberFormat="0" applyFont="0" applyFill="0" applyBorder="0" applyAlignment="0" applyProtection="0"/>
    <xf numFmtId="0" fontId="92" fillId="0" borderId="0" applyNumberFormat="0" applyFont="0" applyFill="0" applyBorder="0" applyAlignment="0" applyProtection="0"/>
    <xf numFmtId="0" fontId="92" fillId="0" borderId="0" applyNumberFormat="0" applyFont="0" applyFill="0" applyBorder="0" applyAlignment="0" applyProtection="0"/>
    <xf numFmtId="0" fontId="92" fillId="0" borderId="0" applyNumberFormat="0" applyFont="0" applyFill="0" applyBorder="0" applyAlignment="0" applyProtection="0"/>
    <xf numFmtId="0" fontId="90" fillId="4" borderId="0"/>
    <xf numFmtId="278" fontId="6" fillId="0" borderId="0"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279" fontId="9" fillId="0" borderId="0"/>
    <xf numFmtId="38" fontId="90" fillId="4" borderId="0" applyNumberFormat="0" applyBorder="0" applyAlignment="0" applyProtection="0"/>
    <xf numFmtId="0" fontId="93" fillId="0" borderId="0" applyAlignment="0">
      <alignment horizontal="right"/>
    </xf>
    <xf numFmtId="0" fontId="94" fillId="0" borderId="0"/>
    <xf numFmtId="0" fontId="95" fillId="0" borderId="0"/>
    <xf numFmtId="0" fontId="96" fillId="0" borderId="0">
      <alignment horizontal="left"/>
    </xf>
    <xf numFmtId="0" fontId="97" fillId="0" borderId="16" applyNumberFormat="0" applyAlignment="0" applyProtection="0">
      <alignment horizontal="left" vertical="center"/>
    </xf>
    <xf numFmtId="0" fontId="97" fillId="0" borderId="17">
      <alignment horizontal="left" vertical="center"/>
    </xf>
    <xf numFmtId="0" fontId="98" fillId="8" borderId="18" applyBorder="0" applyAlignment="0"/>
    <xf numFmtId="0" fontId="99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100" fillId="4" borderId="0" applyNumberFormat="0" applyFill="0" applyBorder="0"/>
    <xf numFmtId="254" fontId="6" fillId="0" borderId="0">
      <protection locked="0"/>
    </xf>
    <xf numFmtId="254" fontId="6" fillId="0" borderId="0">
      <protection locked="0"/>
    </xf>
    <xf numFmtId="12" fontId="10" fillId="3" borderId="19" applyNumberFormat="0" applyBorder="0" applyAlignment="0" applyProtection="0">
      <alignment horizontal="center"/>
    </xf>
    <xf numFmtId="0" fontId="10" fillId="9" borderId="20"/>
    <xf numFmtId="0" fontId="101" fillId="0" borderId="0" applyNumberFormat="0" applyFill="0" applyBorder="0" applyAlignment="0" applyProtection="0"/>
    <xf numFmtId="0" fontId="102" fillId="0" borderId="0" applyNumberFormat="0" applyFill="0" applyBorder="0" applyAlignment="0" applyProtection="0">
      <alignment vertical="top"/>
      <protection locked="0"/>
    </xf>
    <xf numFmtId="0" fontId="10" fillId="10" borderId="21" applyBorder="0">
      <protection locked="0"/>
    </xf>
    <xf numFmtId="10" fontId="90" fillId="7" borderId="2" applyNumberFormat="0" applyBorder="0" applyAlignment="0" applyProtection="0"/>
    <xf numFmtId="272" fontId="10" fillId="10" borderId="22" applyBorder="0">
      <alignment horizontal="center"/>
      <protection locked="0"/>
    </xf>
    <xf numFmtId="12" fontId="10" fillId="10" borderId="22" applyBorder="0">
      <alignment horizontal="center"/>
      <protection locked="0"/>
    </xf>
    <xf numFmtId="0" fontId="94" fillId="10" borderId="23">
      <alignment horizontal="center" vertical="center"/>
      <protection locked="0"/>
    </xf>
    <xf numFmtId="266" fontId="90" fillId="7" borderId="0" applyBorder="0">
      <protection locked="0"/>
    </xf>
    <xf numFmtId="15" fontId="90" fillId="7" borderId="0" applyBorder="0">
      <protection locked="0"/>
    </xf>
    <xf numFmtId="49" fontId="90" fillId="7" borderId="0" applyBorder="0">
      <protection locked="0"/>
    </xf>
    <xf numFmtId="49" fontId="90" fillId="7" borderId="6" applyNumberFormat="0" applyBorder="0"/>
    <xf numFmtId="0" fontId="62" fillId="7" borderId="22" applyBorder="0">
      <alignment horizontal="left"/>
    </xf>
    <xf numFmtId="0" fontId="62" fillId="10" borderId="0">
      <alignment horizontal="left"/>
    </xf>
    <xf numFmtId="280" fontId="6" fillId="0" borderId="2">
      <alignment vertical="center"/>
    </xf>
    <xf numFmtId="281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282" fontId="6" fillId="0" borderId="2">
      <alignment vertical="center"/>
    </xf>
    <xf numFmtId="282" fontId="6" fillId="0" borderId="2">
      <alignment vertical="center"/>
    </xf>
    <xf numFmtId="282" fontId="6" fillId="0" borderId="2">
      <alignment vertical="center"/>
    </xf>
    <xf numFmtId="282" fontId="6" fillId="0" borderId="2">
      <alignment vertical="center"/>
    </xf>
    <xf numFmtId="282" fontId="6" fillId="0" borderId="2">
      <alignment vertical="center"/>
    </xf>
    <xf numFmtId="282" fontId="6" fillId="0" borderId="2">
      <alignment vertical="center"/>
    </xf>
    <xf numFmtId="282" fontId="6" fillId="0" borderId="2">
      <alignment vertical="center"/>
    </xf>
    <xf numFmtId="282" fontId="6" fillId="0" borderId="2">
      <alignment vertical="center"/>
    </xf>
    <xf numFmtId="282" fontId="6" fillId="0" borderId="2">
      <alignment vertical="center"/>
    </xf>
    <xf numFmtId="0" fontId="6" fillId="0" borderId="24">
      <protection locked="0"/>
    </xf>
    <xf numFmtId="0" fontId="19" fillId="0" borderId="0" applyNumberFormat="0" applyFont="0" applyFill="0" applyBorder="0" applyProtection="0">
      <alignment horizontal="left" vertical="center"/>
    </xf>
    <xf numFmtId="261" fontId="6" fillId="0" borderId="0" applyFill="0" applyBorder="0" applyAlignment="0"/>
    <xf numFmtId="257" fontId="6" fillId="0" borderId="0" applyFill="0" applyBorder="0" applyAlignment="0"/>
    <xf numFmtId="261" fontId="6" fillId="0" borderId="0" applyFill="0" applyBorder="0" applyAlignment="0"/>
    <xf numFmtId="262" fontId="6" fillId="0" borderId="0" applyFill="0" applyBorder="0" applyAlignment="0"/>
    <xf numFmtId="257" fontId="6" fillId="0" borderId="0" applyFill="0" applyBorder="0" applyAlignment="0"/>
    <xf numFmtId="225" fontId="6" fillId="0" borderId="2">
      <alignment horizontal="right" vertical="center"/>
    </xf>
    <xf numFmtId="225" fontId="6" fillId="0" borderId="2">
      <alignment horizontal="right" vertical="center"/>
    </xf>
    <xf numFmtId="225" fontId="6" fillId="0" borderId="2">
      <alignment horizontal="right" vertical="center"/>
    </xf>
    <xf numFmtId="225" fontId="6" fillId="0" borderId="2">
      <alignment horizontal="right" vertical="center"/>
    </xf>
    <xf numFmtId="283" fontId="6" fillId="0" borderId="2">
      <alignment horizontal="right" vertical="center"/>
    </xf>
    <xf numFmtId="283" fontId="6" fillId="0" borderId="2">
      <alignment horizontal="right" vertical="center"/>
    </xf>
    <xf numFmtId="283" fontId="6" fillId="0" borderId="2">
      <alignment horizontal="right" vertical="center"/>
    </xf>
    <xf numFmtId="283" fontId="6" fillId="0" borderId="2">
      <alignment horizontal="right" vertical="center"/>
    </xf>
    <xf numFmtId="283" fontId="6" fillId="0" borderId="2">
      <alignment horizontal="right" vertical="center"/>
    </xf>
    <xf numFmtId="283" fontId="6" fillId="0" borderId="2">
      <alignment horizontal="right" vertical="center"/>
    </xf>
    <xf numFmtId="283" fontId="6" fillId="0" borderId="2">
      <alignment horizontal="right" vertical="center"/>
    </xf>
    <xf numFmtId="283" fontId="6" fillId="0" borderId="2">
      <alignment horizontal="right" vertical="center"/>
    </xf>
    <xf numFmtId="283" fontId="6" fillId="0" borderId="2">
      <alignment horizontal="right" vertical="center"/>
    </xf>
    <xf numFmtId="225" fontId="6" fillId="0" borderId="2">
      <alignment horizontal="right" vertical="center"/>
    </xf>
    <xf numFmtId="225" fontId="6" fillId="0" borderId="2">
      <alignment horizontal="right" vertical="center"/>
    </xf>
    <xf numFmtId="225" fontId="6" fillId="0" borderId="2">
      <alignment horizontal="right" vertical="center"/>
    </xf>
    <xf numFmtId="225" fontId="6" fillId="0" borderId="2">
      <alignment horizontal="right" vertical="center"/>
    </xf>
    <xf numFmtId="225" fontId="6" fillId="0" borderId="2">
      <alignment horizontal="right" vertical="center"/>
    </xf>
    <xf numFmtId="284" fontId="6" fillId="0" borderId="2">
      <alignment vertical="center"/>
    </xf>
    <xf numFmtId="208" fontId="6" fillId="0" borderId="2">
      <alignment vertical="center"/>
    </xf>
    <xf numFmtId="189" fontId="6" fillId="0" borderId="0">
      <alignment horizontal="left"/>
    </xf>
    <xf numFmtId="41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3" fillId="0" borderId="24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200" fontId="40" fillId="0" borderId="0">
      <alignment horizontal="centerContinuous" vertical="center"/>
    </xf>
    <xf numFmtId="189" fontId="30" fillId="0" borderId="0" applyFont="0" applyFill="0" applyBorder="0" applyAlignment="0" applyProtection="0"/>
    <xf numFmtId="37" fontId="104" fillId="0" borderId="0"/>
    <xf numFmtId="0" fontId="15" fillId="0" borderId="25" applyNumberFormat="0" applyFont="0" applyBorder="0" applyProtection="0">
      <alignment horizontal="center" vertical="center"/>
    </xf>
    <xf numFmtId="0" fontId="81" fillId="0" borderId="0" applyNumberFormat="0" applyFill="0" applyBorder="0" applyAlignment="0" applyProtection="0"/>
    <xf numFmtId="285" fontId="6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9" fillId="0" borderId="0"/>
    <xf numFmtId="3" fontId="2" fillId="0" borderId="0"/>
    <xf numFmtId="0" fontId="19" fillId="0" borderId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/>
    <xf numFmtId="190" fontId="44" fillId="0" borderId="0">
      <alignment vertical="center"/>
    </xf>
    <xf numFmtId="0" fontId="10" fillId="0" borderId="0" applyFont="0" applyFill="0" applyBorder="0" applyAlignment="0" applyProtection="0"/>
    <xf numFmtId="0" fontId="19" fillId="0" borderId="0"/>
    <xf numFmtId="286" fontId="94" fillId="7" borderId="23">
      <alignment horizontal="center"/>
    </xf>
    <xf numFmtId="0" fontId="10" fillId="4" borderId="22" applyBorder="0">
      <alignment horizontal="center"/>
      <protection locked="0"/>
    </xf>
    <xf numFmtId="0" fontId="106" fillId="3" borderId="0"/>
    <xf numFmtId="287" fontId="6" fillId="0" borderId="0">
      <protection locked="0"/>
    </xf>
    <xf numFmtId="260" fontId="6" fillId="0" borderId="0" applyFont="0" applyFill="0" applyBorder="0" applyAlignment="0" applyProtection="0"/>
    <xf numFmtId="278" fontId="6" fillId="0" borderId="0" applyFont="0" applyFill="0" applyBorder="0" applyAlignment="0" applyProtection="0"/>
    <xf numFmtId="10" fontId="10" fillId="0" borderId="0" applyFont="0" applyFill="0" applyBorder="0" applyAlignment="0" applyProtection="0"/>
    <xf numFmtId="177" fontId="6" fillId="0" borderId="0">
      <protection locked="0"/>
    </xf>
    <xf numFmtId="261" fontId="6" fillId="0" borderId="0" applyFill="0" applyBorder="0" applyAlignment="0"/>
    <xf numFmtId="257" fontId="6" fillId="0" borderId="0" applyFill="0" applyBorder="0" applyAlignment="0"/>
    <xf numFmtId="261" fontId="6" fillId="0" borderId="0" applyFill="0" applyBorder="0" applyAlignment="0"/>
    <xf numFmtId="262" fontId="6" fillId="0" borderId="0" applyFill="0" applyBorder="0" applyAlignment="0"/>
    <xf numFmtId="257" fontId="6" fillId="0" borderId="0" applyFill="0" applyBorder="0" applyAlignment="0"/>
    <xf numFmtId="0" fontId="107" fillId="4" borderId="0" applyNumberFormat="0">
      <alignment vertical="center"/>
    </xf>
    <xf numFmtId="0" fontId="108" fillId="4" borderId="0"/>
    <xf numFmtId="9" fontId="109" fillId="0" borderId="0" applyFont="0" applyFill="0" applyProtection="0"/>
    <xf numFmtId="0" fontId="10" fillId="0" borderId="0"/>
    <xf numFmtId="0" fontId="19" fillId="0" borderId="0"/>
    <xf numFmtId="0" fontId="110" fillId="4" borderId="0"/>
    <xf numFmtId="0" fontId="19" fillId="0" borderId="0"/>
    <xf numFmtId="0" fontId="111" fillId="0" borderId="2" applyProtection="0">
      <alignment vertical="center"/>
    </xf>
    <xf numFmtId="286" fontId="10" fillId="0" borderId="0"/>
    <xf numFmtId="30" fontId="112" fillId="0" borderId="0" applyNumberFormat="0" applyFill="0" applyBorder="0" applyAlignment="0" applyProtection="0">
      <alignment horizontal="left"/>
    </xf>
    <xf numFmtId="38" fontId="14" fillId="0" borderId="0" applyFont="0" applyFill="0" applyBorder="0" applyAlignment="0" applyProtection="0"/>
    <xf numFmtId="49" fontId="113" fillId="4" borderId="0" applyBorder="0">
      <alignment horizontal="centerContinuous"/>
    </xf>
    <xf numFmtId="288" fontId="11" fillId="0" borderId="26" applyFont="0" applyFill="0" applyBorder="0" applyAlignment="0" applyProtection="0">
      <alignment horizontal="center" vertical="center"/>
    </xf>
    <xf numFmtId="0" fontId="109" fillId="0" borderId="0"/>
    <xf numFmtId="0" fontId="10" fillId="11" borderId="0"/>
    <xf numFmtId="0" fontId="103" fillId="0" borderId="0"/>
    <xf numFmtId="0" fontId="114" fillId="4" borderId="0" applyProtection="0">
      <alignment horizontal="centerContinuous" vertical="center"/>
      <protection hidden="1"/>
    </xf>
    <xf numFmtId="40" fontId="115" fillId="0" borderId="0" applyBorder="0">
      <alignment horizontal="right"/>
    </xf>
    <xf numFmtId="0" fontId="10" fillId="4" borderId="22" applyBorder="0">
      <alignment horizontal="center"/>
    </xf>
    <xf numFmtId="0" fontId="10" fillId="4" borderId="22" applyBorder="0">
      <alignment horizontal="center"/>
    </xf>
    <xf numFmtId="252" fontId="6" fillId="0" borderId="0">
      <alignment horizontal="center"/>
    </xf>
    <xf numFmtId="49" fontId="20" fillId="0" borderId="0" applyFill="0" applyBorder="0" applyAlignment="0"/>
    <xf numFmtId="289" fontId="6" fillId="0" borderId="0" applyFill="0" applyBorder="0" applyAlignment="0"/>
    <xf numFmtId="290" fontId="6" fillId="0" borderId="0" applyFill="0" applyBorder="0" applyAlignment="0"/>
    <xf numFmtId="0" fontId="116" fillId="4" borderId="0">
      <alignment horizontal="centerContinuous"/>
    </xf>
    <xf numFmtId="0" fontId="117" fillId="0" borderId="0" applyFill="0" applyBorder="0" applyProtection="0">
      <alignment horizontal="centerContinuous" vertical="center"/>
    </xf>
    <xf numFmtId="0" fontId="16" fillId="3" borderId="0" applyFill="0" applyBorder="0" applyProtection="0">
      <alignment horizontal="center" vertical="center"/>
    </xf>
    <xf numFmtId="0" fontId="116" fillId="4" borderId="0">
      <alignment horizontal="centerContinuous"/>
    </xf>
    <xf numFmtId="291" fontId="62" fillId="0" borderId="0" applyFill="0" applyBorder="0">
      <alignment horizontal="centerContinuous"/>
    </xf>
    <xf numFmtId="254" fontId="6" fillId="0" borderId="27">
      <protection locked="0"/>
    </xf>
    <xf numFmtId="266" fontId="77" fillId="4" borderId="0"/>
    <xf numFmtId="49" fontId="118" fillId="4" borderId="0" applyBorder="0">
      <alignment horizontal="right"/>
    </xf>
    <xf numFmtId="0" fontId="119" fillId="0" borderId="7">
      <alignment horizontal="left"/>
    </xf>
    <xf numFmtId="292" fontId="6" fillId="0" borderId="0" applyFont="0" applyFill="0" applyBorder="0" applyAlignment="0" applyProtection="0"/>
    <xf numFmtId="293" fontId="6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20" fillId="0" borderId="0" applyNumberFormat="0" applyFont="0" applyFill="0" applyBorder="0" applyProtection="0">
      <alignment horizontal="center" vertical="center" wrapText="1"/>
    </xf>
    <xf numFmtId="0" fontId="67" fillId="0" borderId="0">
      <protection locked="0"/>
    </xf>
    <xf numFmtId="49" fontId="33" fillId="0" borderId="2">
      <alignment horizontal="center" vertical="center"/>
    </xf>
    <xf numFmtId="202" fontId="34" fillId="0" borderId="0" applyFont="0" applyFill="0" applyBorder="0" applyAlignment="0" applyProtection="0">
      <alignment horizontal="right"/>
    </xf>
    <xf numFmtId="203" fontId="6" fillId="0" borderId="2">
      <alignment vertical="center"/>
    </xf>
    <xf numFmtId="204" fontId="6" fillId="0" borderId="2">
      <alignment vertical="center"/>
    </xf>
    <xf numFmtId="204" fontId="6" fillId="0" borderId="2">
      <alignment vertical="center"/>
    </xf>
    <xf numFmtId="204" fontId="6" fillId="0" borderId="2">
      <alignment vertical="center"/>
    </xf>
    <xf numFmtId="204" fontId="6" fillId="0" borderId="2">
      <alignment vertical="center"/>
    </xf>
    <xf numFmtId="204" fontId="6" fillId="0" borderId="2">
      <alignment vertical="center"/>
    </xf>
    <xf numFmtId="204" fontId="6" fillId="0" borderId="2">
      <alignment vertical="center"/>
    </xf>
    <xf numFmtId="204" fontId="6" fillId="0" borderId="2">
      <alignment vertical="center"/>
    </xf>
    <xf numFmtId="204" fontId="6" fillId="0" borderId="2">
      <alignment vertical="center"/>
    </xf>
    <xf numFmtId="204" fontId="6" fillId="0" borderId="2">
      <alignment vertical="center"/>
    </xf>
    <xf numFmtId="203" fontId="6" fillId="0" borderId="2">
      <alignment vertical="center"/>
    </xf>
    <xf numFmtId="203" fontId="6" fillId="0" borderId="2">
      <alignment vertical="center"/>
    </xf>
    <xf numFmtId="203" fontId="6" fillId="0" borderId="2">
      <alignment vertical="center"/>
    </xf>
    <xf numFmtId="203" fontId="6" fillId="0" borderId="2">
      <alignment vertical="center"/>
    </xf>
    <xf numFmtId="203" fontId="6" fillId="0" borderId="2">
      <alignment vertical="center"/>
    </xf>
    <xf numFmtId="203" fontId="6" fillId="0" borderId="2">
      <alignment vertical="center"/>
    </xf>
    <xf numFmtId="203" fontId="6" fillId="0" borderId="2">
      <alignment vertical="center"/>
    </xf>
    <xf numFmtId="203" fontId="6" fillId="0" borderId="2">
      <alignment vertical="center"/>
    </xf>
    <xf numFmtId="205" fontId="6" fillId="0" borderId="2">
      <alignment vertical="center"/>
    </xf>
    <xf numFmtId="179" fontId="16" fillId="0" borderId="0"/>
    <xf numFmtId="206" fontId="9" fillId="0" borderId="0">
      <protection locked="0"/>
    </xf>
    <xf numFmtId="0" fontId="25" fillId="0" borderId="0">
      <protection locked="0"/>
    </xf>
    <xf numFmtId="0" fontId="25" fillId="0" borderId="0">
      <protection locked="0"/>
    </xf>
    <xf numFmtId="0" fontId="35" fillId="0" borderId="0"/>
    <xf numFmtId="0" fontId="36" fillId="0" borderId="28" applyBorder="0">
      <alignment horizontal="distributed"/>
      <protection locked="0"/>
    </xf>
    <xf numFmtId="37" fontId="37" fillId="0" borderId="0"/>
    <xf numFmtId="37" fontId="37" fillId="0" borderId="0"/>
    <xf numFmtId="37" fontId="37" fillId="0" borderId="0"/>
    <xf numFmtId="37" fontId="37" fillId="0" borderId="0"/>
    <xf numFmtId="37" fontId="37" fillId="0" borderId="0"/>
    <xf numFmtId="37" fontId="37" fillId="0" borderId="0"/>
    <xf numFmtId="37" fontId="37" fillId="0" borderId="0"/>
    <xf numFmtId="37" fontId="37" fillId="0" borderId="0"/>
    <xf numFmtId="37" fontId="37" fillId="0" borderId="0"/>
    <xf numFmtId="37" fontId="37" fillId="0" borderId="0"/>
    <xf numFmtId="37" fontId="37" fillId="0" borderId="0"/>
    <xf numFmtId="0" fontId="38" fillId="0" borderId="0"/>
    <xf numFmtId="179" fontId="28" fillId="0" borderId="0"/>
    <xf numFmtId="0" fontId="39" fillId="0" borderId="0" applyNumberFormat="0" applyFont="0" applyAlignment="0">
      <alignment horizontal="centerContinuous"/>
    </xf>
    <xf numFmtId="0" fontId="6" fillId="0" borderId="0">
      <protection locked="0"/>
    </xf>
    <xf numFmtId="0" fontId="23" fillId="0" borderId="0">
      <protection locked="0"/>
    </xf>
    <xf numFmtId="49" fontId="6" fillId="0" borderId="0" applyFont="0" applyFill="0" applyBorder="0" applyAlignment="0" applyProtection="0"/>
    <xf numFmtId="3" fontId="14" fillId="0" borderId="29">
      <alignment horizontal="center"/>
    </xf>
    <xf numFmtId="176" fontId="40" fillId="0" borderId="18" applyFont="0" applyFill="0" applyBorder="0" applyAlignment="0" applyProtection="0">
      <alignment horizontal="center" vertical="center"/>
    </xf>
    <xf numFmtId="3" fontId="2" fillId="0" borderId="3" applyNumberFormat="0" applyFill="0" applyBorder="0" applyProtection="0">
      <alignment horizontal="center" vertical="center"/>
    </xf>
    <xf numFmtId="207" fontId="6" fillId="0" borderId="0" applyFill="0" applyBorder="0">
      <alignment horizontal="center" vertical="center"/>
    </xf>
    <xf numFmtId="176" fontId="6" fillId="0" borderId="30" applyFill="0" applyBorder="0">
      <alignment horizontal="center" vertical="center"/>
      <protection locked="0"/>
    </xf>
    <xf numFmtId="200" fontId="6" fillId="0" borderId="31" applyFill="0" applyBorder="0">
      <alignment horizontal="center"/>
      <protection locked="0"/>
    </xf>
    <xf numFmtId="188" fontId="6" fillId="0" borderId="31" applyFill="0" applyBorder="0">
      <alignment horizontal="center"/>
      <protection locked="0"/>
    </xf>
    <xf numFmtId="185" fontId="6" fillId="0" borderId="32">
      <alignment horizontal="center"/>
      <protection locked="0"/>
    </xf>
    <xf numFmtId="184" fontId="6" fillId="0" borderId="32">
      <alignment horizontal="center"/>
      <protection locked="0"/>
    </xf>
    <xf numFmtId="185" fontId="6" fillId="0" borderId="32">
      <alignment horizontal="center"/>
      <protection locked="0"/>
    </xf>
    <xf numFmtId="177" fontId="6" fillId="0" borderId="32">
      <alignment horizontal="center"/>
      <protection locked="0"/>
    </xf>
    <xf numFmtId="187" fontId="6" fillId="0" borderId="6" applyFill="0" applyBorder="0">
      <alignment horizontal="center" vertical="center"/>
      <protection locked="0"/>
    </xf>
    <xf numFmtId="0" fontId="23" fillId="0" borderId="0">
      <protection locked="0"/>
    </xf>
    <xf numFmtId="0" fontId="41" fillId="0" borderId="0" applyProtection="0"/>
    <xf numFmtId="0" fontId="42" fillId="0" borderId="0" applyNumberFormat="0" applyFill="0" applyBorder="0" applyAlignment="0" applyProtection="0">
      <alignment vertical="top"/>
      <protection locked="0"/>
    </xf>
    <xf numFmtId="40" fontId="43" fillId="0" borderId="0" applyFont="0" applyFill="0" applyBorder="0" applyAlignment="0" applyProtection="0"/>
    <xf numFmtId="38" fontId="43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98" fontId="4" fillId="0" borderId="33">
      <alignment vertical="center"/>
    </xf>
    <xf numFmtId="208" fontId="6" fillId="0" borderId="0">
      <alignment vertical="center"/>
    </xf>
    <xf numFmtId="208" fontId="6" fillId="0" borderId="0">
      <alignment vertical="center"/>
    </xf>
    <xf numFmtId="208" fontId="6" fillId="0" borderId="0">
      <alignment vertical="center"/>
    </xf>
    <xf numFmtId="208" fontId="6" fillId="0" borderId="0">
      <alignment vertical="center"/>
    </xf>
    <xf numFmtId="208" fontId="6" fillId="0" borderId="0">
      <alignment vertical="center"/>
    </xf>
    <xf numFmtId="208" fontId="6" fillId="0" borderId="0">
      <alignment vertical="center"/>
    </xf>
    <xf numFmtId="208" fontId="6" fillId="0" borderId="0">
      <alignment vertical="center"/>
    </xf>
    <xf numFmtId="208" fontId="6" fillId="0" borderId="0">
      <alignment vertical="center"/>
    </xf>
    <xf numFmtId="208" fontId="6" fillId="0" borderId="0">
      <alignment vertical="center"/>
    </xf>
    <xf numFmtId="208" fontId="6" fillId="0" borderId="0">
      <alignment vertical="center"/>
    </xf>
    <xf numFmtId="208" fontId="6" fillId="0" borderId="0">
      <alignment vertical="center"/>
    </xf>
    <xf numFmtId="208" fontId="6" fillId="0" borderId="0">
      <alignment vertical="center"/>
    </xf>
    <xf numFmtId="208" fontId="6" fillId="0" borderId="0">
      <alignment vertical="center"/>
    </xf>
    <xf numFmtId="208" fontId="6" fillId="0" borderId="0">
      <alignment vertical="center"/>
    </xf>
    <xf numFmtId="208" fontId="6" fillId="0" borderId="0">
      <alignment vertical="center"/>
    </xf>
    <xf numFmtId="208" fontId="6" fillId="0" borderId="0">
      <alignment vertical="center"/>
    </xf>
    <xf numFmtId="208" fontId="6" fillId="0" borderId="0">
      <alignment vertical="center"/>
    </xf>
    <xf numFmtId="208" fontId="6" fillId="0" borderId="0">
      <alignment vertical="center"/>
    </xf>
    <xf numFmtId="0" fontId="6" fillId="12" borderId="21" applyNumberFormat="0" applyFont="0" applyAlignment="0" applyProtection="0">
      <alignment vertical="center"/>
    </xf>
    <xf numFmtId="0" fontId="43" fillId="0" borderId="0" applyFont="0" applyFill="0" applyBorder="0" applyAlignment="0" applyProtection="0"/>
    <xf numFmtId="0" fontId="43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44" fillId="0" borderId="0" applyNumberFormat="0" applyFont="0" applyFill="0" applyBorder="0" applyProtection="0">
      <alignment horizontal="distributed" vertical="center" justifyLastLine="1"/>
    </xf>
    <xf numFmtId="181" fontId="9" fillId="0" borderId="0">
      <protection locked="0"/>
    </xf>
    <xf numFmtId="0" fontId="6" fillId="0" borderId="0">
      <protection locked="0"/>
    </xf>
    <xf numFmtId="181" fontId="9" fillId="0" borderId="0">
      <protection locked="0"/>
    </xf>
    <xf numFmtId="40" fontId="9" fillId="0" borderId="0">
      <protection locked="0"/>
    </xf>
    <xf numFmtId="181" fontId="9" fillId="0" borderId="0">
      <protection locked="0"/>
    </xf>
    <xf numFmtId="40" fontId="9" fillId="0" borderId="0">
      <protection locked="0"/>
    </xf>
    <xf numFmtId="9" fontId="1" fillId="0" borderId="0" applyFont="0" applyFill="0" applyBorder="0" applyAlignment="0" applyProtection="0"/>
    <xf numFmtId="209" fontId="9" fillId="0" borderId="0" applyFont="0" applyFill="0" applyBorder="0" applyProtection="0">
      <alignment horizontal="center" vertical="center"/>
    </xf>
    <xf numFmtId="210" fontId="9" fillId="0" borderId="0" applyFont="0" applyFill="0" applyBorder="0" applyProtection="0">
      <alignment horizontal="center" vertical="center"/>
    </xf>
    <xf numFmtId="9" fontId="28" fillId="3" borderId="0" applyFill="0" applyBorder="0" applyProtection="0">
      <alignment horizontal="right"/>
    </xf>
    <xf numFmtId="10" fontId="28" fillId="0" borderId="0" applyFill="0" applyBorder="0" applyProtection="0">
      <alignment horizontal="right"/>
    </xf>
    <xf numFmtId="211" fontId="6" fillId="0" borderId="0" applyFont="0" applyFill="0" applyBorder="0" applyAlignment="0" applyProtection="0"/>
    <xf numFmtId="212" fontId="44" fillId="0" borderId="0" applyFont="0" applyFill="0" applyBorder="0" applyAlignment="0" applyProtection="0"/>
    <xf numFmtId="0" fontId="9" fillId="0" borderId="34"/>
    <xf numFmtId="0" fontId="6" fillId="0" borderId="0"/>
    <xf numFmtId="213" fontId="45" fillId="0" borderId="3" applyFont="0" applyFill="0" applyAlignment="0" applyProtection="0">
      <alignment horizontal="center" vertical="center"/>
    </xf>
    <xf numFmtId="0" fontId="9" fillId="0" borderId="0"/>
    <xf numFmtId="214" fontId="6" fillId="0" borderId="35" applyBorder="0"/>
    <xf numFmtId="49" fontId="36" fillId="0" borderId="36" applyFill="0" applyBorder="0">
      <alignment horizontal="center" vertical="center"/>
      <protection locked="0"/>
    </xf>
    <xf numFmtId="0" fontId="46" fillId="0" borderId="0"/>
    <xf numFmtId="0" fontId="12" fillId="0" borderId="0" applyNumberFormat="0" applyFont="0" applyFill="0" applyBorder="0" applyProtection="0">
      <alignment horizontal="centerContinuous" vertical="center"/>
    </xf>
    <xf numFmtId="0" fontId="32" fillId="0" borderId="0" applyNumberFormat="0" applyFont="0" applyFill="0" applyBorder="0" applyProtection="0">
      <alignment horizontal="centerContinuous" vertical="center"/>
    </xf>
    <xf numFmtId="0" fontId="32" fillId="0" borderId="0" applyNumberFormat="0" applyFont="0" applyFill="0" applyBorder="0" applyProtection="0">
      <alignment horizontal="centerContinuous" vertical="center"/>
    </xf>
    <xf numFmtId="0" fontId="44" fillId="0" borderId="0" applyNumberFormat="0" applyFont="0" applyFill="0" applyBorder="0" applyProtection="0">
      <alignment horizontal="centerContinuous" vertical="center"/>
    </xf>
    <xf numFmtId="183" fontId="32" fillId="0" borderId="0" applyNumberFormat="0" applyFont="0" applyFill="0" applyBorder="0" applyProtection="0">
      <alignment horizontal="centerContinuous" vertical="center"/>
    </xf>
    <xf numFmtId="176" fontId="34" fillId="0" borderId="37">
      <alignment vertical="center"/>
    </xf>
    <xf numFmtId="3" fontId="44" fillId="0" borderId="2"/>
    <xf numFmtId="0" fontId="44" fillId="0" borderId="2"/>
    <xf numFmtId="3" fontId="44" fillId="0" borderId="38"/>
    <xf numFmtId="3" fontId="44" fillId="0" borderId="39"/>
    <xf numFmtId="0" fontId="47" fillId="0" borderId="2"/>
    <xf numFmtId="0" fontId="48" fillId="0" borderId="0">
      <alignment horizontal="center"/>
    </xf>
    <xf numFmtId="0" fontId="30" fillId="0" borderId="40">
      <alignment horizontal="center"/>
    </xf>
    <xf numFmtId="0" fontId="49" fillId="0" borderId="0" applyProtection="0">
      <alignment vertical="center"/>
      <protection locked="0"/>
    </xf>
    <xf numFmtId="215" fontId="35" fillId="0" borderId="41"/>
    <xf numFmtId="4" fontId="35" fillId="0" borderId="35"/>
    <xf numFmtId="216" fontId="35" fillId="0" borderId="35"/>
    <xf numFmtId="217" fontId="35" fillId="0" borderId="35"/>
    <xf numFmtId="0" fontId="40" fillId="0" borderId="2" applyNumberFormat="0">
      <alignment horizontal="center" vertical="center"/>
    </xf>
    <xf numFmtId="218" fontId="33" fillId="0" borderId="0" applyFont="0" applyFill="0" applyBorder="0" applyAlignment="0" applyProtection="0"/>
    <xf numFmtId="0" fontId="50" fillId="0" borderId="2" applyFont="0" applyFill="0" applyBorder="0" applyAlignment="0" applyProtection="0">
      <alignment horizontal="centerContinuous" vertical="center"/>
    </xf>
    <xf numFmtId="219" fontId="51" fillId="0" borderId="0">
      <alignment vertical="center"/>
    </xf>
    <xf numFmtId="1" fontId="32" fillId="0" borderId="0" applyFont="0" applyFill="0" applyBorder="0" applyProtection="0">
      <alignment horizontal="centerContinuous" vertical="center"/>
    </xf>
    <xf numFmtId="187" fontId="32" fillId="0" borderId="0" applyFont="0" applyFill="0" applyBorder="0" applyAlignment="0" applyProtection="0">
      <alignment horizontal="centerContinuous" vertical="center"/>
    </xf>
    <xf numFmtId="200" fontId="32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4" fillId="0" borderId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40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9" fillId="0" borderId="0"/>
    <xf numFmtId="0" fontId="10" fillId="0" borderId="0" applyFont="0" applyFill="0" applyBorder="0" applyAlignment="0" applyProtection="0"/>
    <xf numFmtId="40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220" fontId="52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40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221" fontId="52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222" fontId="53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223" fontId="53" fillId="0" borderId="0" applyFont="0" applyFill="0" applyBorder="0" applyAlignment="0" applyProtection="0"/>
    <xf numFmtId="220" fontId="53" fillId="0" borderId="0" applyFont="0" applyFill="0" applyBorder="0" applyAlignment="0" applyProtection="0"/>
    <xf numFmtId="221" fontId="53" fillId="0" borderId="0" applyFont="0" applyFill="0" applyBorder="0" applyAlignment="0" applyProtection="0"/>
    <xf numFmtId="0" fontId="52" fillId="0" borderId="0"/>
    <xf numFmtId="0" fontId="54" fillId="0" borderId="5"/>
    <xf numFmtId="0" fontId="55" fillId="0" borderId="36" applyBorder="0">
      <alignment horizontal="distributed" vertical="center"/>
      <protection locked="0"/>
    </xf>
    <xf numFmtId="0" fontId="56" fillId="0" borderId="0" applyNumberFormat="0" applyFill="0" applyBorder="0" applyAlignment="0" applyProtection="0">
      <alignment vertical="top"/>
      <protection locked="0"/>
    </xf>
    <xf numFmtId="0" fontId="33" fillId="0" borderId="42">
      <alignment vertical="center"/>
    </xf>
    <xf numFmtId="224" fontId="33" fillId="0" borderId="2" applyBorder="0">
      <alignment vertical="center"/>
    </xf>
    <xf numFmtId="225" fontId="6" fillId="0" borderId="2" applyBorder="0">
      <alignment horizontal="left" vertical="center"/>
    </xf>
    <xf numFmtId="226" fontId="11" fillId="0" borderId="0" applyFill="0" applyBorder="0">
      <alignment horizontal="centerContinuous"/>
    </xf>
    <xf numFmtId="227" fontId="11" fillId="0" borderId="0" applyFill="0" applyBorder="0">
      <alignment horizontal="centerContinuous"/>
    </xf>
    <xf numFmtId="199" fontId="57" fillId="0" borderId="0" applyFont="0" applyFill="0" applyBorder="0" applyAlignment="0" applyProtection="0"/>
    <xf numFmtId="228" fontId="6" fillId="0" borderId="0" applyFont="0" applyFill="0" applyBorder="0" applyAlignment="0" applyProtection="0"/>
    <xf numFmtId="228" fontId="6" fillId="0" borderId="0" applyFont="0" applyFill="0" applyBorder="0" applyAlignment="0" applyProtection="0"/>
    <xf numFmtId="229" fontId="6" fillId="0" borderId="0" applyFont="0" applyFill="0" applyBorder="0" applyAlignment="0" applyProtection="0"/>
    <xf numFmtId="230" fontId="9" fillId="0" borderId="0" applyFont="0" applyFill="0" applyBorder="0" applyAlignment="0" applyProtection="0"/>
    <xf numFmtId="199" fontId="57" fillId="0" borderId="0" applyFont="0" applyFill="0" applyBorder="0" applyAlignment="0" applyProtection="0"/>
    <xf numFmtId="197" fontId="6" fillId="0" borderId="0" applyFont="0" applyFill="0" applyBorder="0" applyAlignment="0" applyProtection="0"/>
    <xf numFmtId="183" fontId="16" fillId="0" borderId="0" applyFont="0" applyFill="0" applyBorder="0" applyAlignment="0" applyProtection="0"/>
    <xf numFmtId="197" fontId="6" fillId="0" borderId="0" applyFont="0" applyFill="0" applyBorder="0" applyAlignment="0" applyProtection="0"/>
    <xf numFmtId="231" fontId="9" fillId="0" borderId="0" applyFont="0" applyFill="0" applyBorder="0" applyAlignment="0" applyProtection="0"/>
    <xf numFmtId="199" fontId="57" fillId="0" borderId="0" applyFont="0" applyFill="0" applyBorder="0" applyAlignment="0" applyProtection="0"/>
    <xf numFmtId="200" fontId="9" fillId="0" borderId="0" applyFont="0" applyFill="0" applyBorder="0" applyAlignment="0" applyProtection="0"/>
    <xf numFmtId="0" fontId="58" fillId="0" borderId="0" applyFont="0" applyBorder="0">
      <alignment horizontal="centerContinuous" vertical="center"/>
    </xf>
    <xf numFmtId="0" fontId="59" fillId="0" borderId="0">
      <alignment vertical="center"/>
    </xf>
    <xf numFmtId="0" fontId="60" fillId="0" borderId="0">
      <alignment horizontal="center" vertical="center"/>
    </xf>
    <xf numFmtId="2" fontId="11" fillId="0" borderId="0" applyFill="0" applyBorder="0" applyProtection="0">
      <alignment horizontal="centerContinuous"/>
    </xf>
    <xf numFmtId="0" fontId="61" fillId="0" borderId="0"/>
    <xf numFmtId="2" fontId="11" fillId="0" borderId="0" applyFill="0" applyBorder="0" applyProtection="0">
      <alignment horizontal="centerContinuous"/>
    </xf>
    <xf numFmtId="0" fontId="26" fillId="0" borderId="0" applyNumberFormat="0" applyBorder="0" applyAlignment="0">
      <alignment horizontal="centerContinuous" vertical="center"/>
    </xf>
    <xf numFmtId="4" fontId="23" fillId="0" borderId="0">
      <protection locked="0"/>
    </xf>
    <xf numFmtId="0" fontId="35" fillId="0" borderId="0"/>
    <xf numFmtId="4" fontId="23" fillId="0" borderId="0">
      <protection locked="0"/>
    </xf>
    <xf numFmtId="232" fontId="9" fillId="0" borderId="0">
      <protection locked="0"/>
    </xf>
    <xf numFmtId="233" fontId="62" fillId="0" borderId="0" applyFill="0" applyBorder="0">
      <alignment horizontal="centerContinuous"/>
    </xf>
    <xf numFmtId="0" fontId="9" fillId="0" borderId="2">
      <alignment horizontal="distributed" vertical="center"/>
    </xf>
    <xf numFmtId="0" fontId="9" fillId="0" borderId="35">
      <alignment horizontal="distributed" vertical="top"/>
    </xf>
    <xf numFmtId="0" fontId="9" fillId="0" borderId="18">
      <alignment horizontal="distributed"/>
    </xf>
    <xf numFmtId="189" fontId="63" fillId="0" borderId="0">
      <alignment vertical="center"/>
    </xf>
    <xf numFmtId="234" fontId="11" fillId="0" borderId="0" applyFill="0" applyBorder="0">
      <alignment horizontal="centerContinuous"/>
    </xf>
    <xf numFmtId="235" fontId="11" fillId="0" borderId="0" applyFill="0" applyBorder="0">
      <alignment horizontal="centerContinuous"/>
    </xf>
    <xf numFmtId="0" fontId="9" fillId="0" borderId="0"/>
    <xf numFmtId="41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236" fontId="34" fillId="0" borderId="0" applyFont="0" applyFill="0" applyBorder="0" applyAlignment="0" applyProtection="0"/>
    <xf numFmtId="185" fontId="6" fillId="0" borderId="0">
      <protection locked="0"/>
    </xf>
    <xf numFmtId="185" fontId="6" fillId="0" borderId="0">
      <protection locked="0"/>
    </xf>
    <xf numFmtId="185" fontId="6" fillId="0" borderId="0">
      <protection locked="0"/>
    </xf>
    <xf numFmtId="185" fontId="6" fillId="0" borderId="0">
      <protection locked="0"/>
    </xf>
    <xf numFmtId="185" fontId="6" fillId="0" borderId="0">
      <protection locked="0"/>
    </xf>
    <xf numFmtId="185" fontId="6" fillId="0" borderId="0">
      <protection locked="0"/>
    </xf>
    <xf numFmtId="181" fontId="9" fillId="0" borderId="0">
      <protection locked="0"/>
    </xf>
    <xf numFmtId="185" fontId="6" fillId="0" borderId="0">
      <protection locked="0"/>
    </xf>
    <xf numFmtId="185" fontId="6" fillId="0" borderId="0">
      <protection locked="0"/>
    </xf>
    <xf numFmtId="185" fontId="6" fillId="0" borderId="0">
      <protection locked="0"/>
    </xf>
    <xf numFmtId="185" fontId="6" fillId="0" borderId="0">
      <protection locked="0"/>
    </xf>
    <xf numFmtId="185" fontId="6" fillId="0" borderId="0">
      <protection locked="0"/>
    </xf>
    <xf numFmtId="201" fontId="31" fillId="0" borderId="0">
      <protection locked="0"/>
    </xf>
    <xf numFmtId="201" fontId="31" fillId="0" borderId="0">
      <protection locked="0"/>
    </xf>
    <xf numFmtId="201" fontId="31" fillId="0" borderId="0">
      <protection locked="0"/>
    </xf>
    <xf numFmtId="201" fontId="31" fillId="0" borderId="0">
      <protection locked="0"/>
    </xf>
    <xf numFmtId="201" fontId="31" fillId="0" borderId="0">
      <protection locked="0"/>
    </xf>
    <xf numFmtId="201" fontId="31" fillId="0" borderId="0">
      <protection locked="0"/>
    </xf>
    <xf numFmtId="201" fontId="31" fillId="0" borderId="0">
      <protection locked="0"/>
    </xf>
    <xf numFmtId="201" fontId="31" fillId="0" borderId="0">
      <protection locked="0"/>
    </xf>
    <xf numFmtId="201" fontId="31" fillId="0" borderId="0">
      <protection locked="0"/>
    </xf>
    <xf numFmtId="201" fontId="31" fillId="0" borderId="0">
      <protection locked="0"/>
    </xf>
    <xf numFmtId="201" fontId="31" fillId="0" borderId="0">
      <protection locked="0"/>
    </xf>
    <xf numFmtId="201" fontId="31" fillId="0" borderId="0">
      <protection locked="0"/>
    </xf>
    <xf numFmtId="201" fontId="31" fillId="0" borderId="0">
      <protection locked="0"/>
    </xf>
    <xf numFmtId="201" fontId="31" fillId="0" borderId="0">
      <protection locked="0"/>
    </xf>
    <xf numFmtId="201" fontId="31" fillId="0" borderId="0">
      <protection locked="0"/>
    </xf>
    <xf numFmtId="201" fontId="31" fillId="0" borderId="0">
      <protection locked="0"/>
    </xf>
    <xf numFmtId="201" fontId="31" fillId="0" borderId="0">
      <protection locked="0"/>
    </xf>
    <xf numFmtId="201" fontId="31" fillId="0" borderId="0">
      <protection locked="0"/>
    </xf>
    <xf numFmtId="201" fontId="31" fillId="0" borderId="0">
      <protection locked="0"/>
    </xf>
    <xf numFmtId="181" fontId="9" fillId="0" borderId="0">
      <protection locked="0"/>
    </xf>
    <xf numFmtId="181" fontId="9" fillId="0" borderId="0">
      <protection locked="0"/>
    </xf>
    <xf numFmtId="185" fontId="6" fillId="0" borderId="0">
      <protection locked="0"/>
    </xf>
    <xf numFmtId="201" fontId="31" fillId="0" borderId="0">
      <protection locked="0"/>
    </xf>
    <xf numFmtId="201" fontId="31" fillId="0" borderId="0">
      <protection locked="0"/>
    </xf>
    <xf numFmtId="201" fontId="31" fillId="0" borderId="0">
      <protection locked="0"/>
    </xf>
    <xf numFmtId="201" fontId="31" fillId="0" borderId="0">
      <protection locked="0"/>
    </xf>
    <xf numFmtId="201" fontId="31" fillId="0" borderId="0">
      <protection locked="0"/>
    </xf>
    <xf numFmtId="201" fontId="31" fillId="0" borderId="0">
      <protection locked="0"/>
    </xf>
    <xf numFmtId="201" fontId="31" fillId="0" borderId="0">
      <protection locked="0"/>
    </xf>
    <xf numFmtId="201" fontId="31" fillId="0" borderId="0">
      <protection locked="0"/>
    </xf>
    <xf numFmtId="201" fontId="31" fillId="0" borderId="0">
      <protection locked="0"/>
    </xf>
    <xf numFmtId="201" fontId="31" fillId="0" borderId="0">
      <protection locked="0"/>
    </xf>
    <xf numFmtId="201" fontId="31" fillId="0" borderId="0">
      <protection locked="0"/>
    </xf>
    <xf numFmtId="201" fontId="31" fillId="0" borderId="0">
      <protection locked="0"/>
    </xf>
    <xf numFmtId="201" fontId="31" fillId="0" borderId="0">
      <protection locked="0"/>
    </xf>
    <xf numFmtId="201" fontId="31" fillId="0" borderId="0">
      <protection locked="0"/>
    </xf>
    <xf numFmtId="201" fontId="31" fillId="0" borderId="0">
      <protection locked="0"/>
    </xf>
    <xf numFmtId="201" fontId="31" fillId="0" borderId="0">
      <protection locked="0"/>
    </xf>
    <xf numFmtId="201" fontId="31" fillId="0" borderId="0">
      <protection locked="0"/>
    </xf>
    <xf numFmtId="201" fontId="31" fillId="0" borderId="0">
      <protection locked="0"/>
    </xf>
    <xf numFmtId="201" fontId="31" fillId="0" borderId="0">
      <protection locked="0"/>
    </xf>
    <xf numFmtId="40" fontId="9" fillId="0" borderId="0">
      <protection locked="0"/>
    </xf>
    <xf numFmtId="181" fontId="9" fillId="0" borderId="0">
      <protection locked="0"/>
    </xf>
    <xf numFmtId="40" fontId="9" fillId="0" borderId="0">
      <protection locked="0"/>
    </xf>
    <xf numFmtId="219" fontId="4" fillId="0" borderId="0" applyFont="0" applyFill="0" applyBorder="0" applyAlignment="0" applyProtection="0">
      <alignment horizontal="centerContinuous" vertical="center"/>
    </xf>
    <xf numFmtId="185" fontId="6" fillId="0" borderId="0">
      <protection locked="0"/>
    </xf>
    <xf numFmtId="237" fontId="9" fillId="0" borderId="0" applyFont="0" applyFill="0" applyBorder="0" applyProtection="0">
      <alignment vertical="center"/>
    </xf>
    <xf numFmtId="38" fontId="44" fillId="0" borderId="0" applyFont="0" applyFill="0" applyBorder="0" applyProtection="0">
      <alignment vertical="center"/>
    </xf>
    <xf numFmtId="238" fontId="6" fillId="0" borderId="1">
      <alignment horizontal="center" vertical="center"/>
    </xf>
    <xf numFmtId="41" fontId="6" fillId="0" borderId="0" applyFont="0" applyFill="0" applyBorder="0" applyAlignment="0" applyProtection="0"/>
    <xf numFmtId="189" fontId="9" fillId="0" borderId="0" applyNumberFormat="0" applyFont="0" applyFill="0" applyBorder="0" applyProtection="0">
      <alignment vertical="center"/>
    </xf>
    <xf numFmtId="239" fontId="10" fillId="0" borderId="2"/>
    <xf numFmtId="177" fontId="28" fillId="3" borderId="0" applyFill="0" applyBorder="0" applyProtection="0">
      <alignment horizontal="right"/>
    </xf>
    <xf numFmtId="38" fontId="44" fillId="0" borderId="0" applyFont="0" applyFill="0" applyBorder="0" applyAlignment="0" applyProtection="0">
      <alignment vertical="center"/>
    </xf>
    <xf numFmtId="176" fontId="44" fillId="0" borderId="0" applyFont="0" applyFill="0" applyBorder="0" applyAlignment="0" applyProtection="0">
      <alignment vertical="center"/>
    </xf>
    <xf numFmtId="38" fontId="44" fillId="0" borderId="0" applyFill="0" applyBorder="0" applyAlignment="0" applyProtection="0">
      <alignment vertical="center"/>
    </xf>
    <xf numFmtId="40" fontId="9" fillId="0" borderId="3"/>
    <xf numFmtId="240" fontId="14" fillId="0" borderId="0" applyFont="0" applyFill="0" applyBorder="0" applyAlignment="0" applyProtection="0"/>
    <xf numFmtId="241" fontId="14" fillId="0" borderId="0" applyFont="0" applyFill="0" applyBorder="0" applyAlignment="0" applyProtection="0"/>
    <xf numFmtId="188" fontId="36" fillId="0" borderId="2">
      <alignment vertical="center"/>
    </xf>
    <xf numFmtId="242" fontId="14" fillId="0" borderId="0" applyFont="0" applyFill="0" applyBorder="0" applyAlignment="0" applyProtection="0"/>
    <xf numFmtId="243" fontId="14" fillId="0" borderId="0" applyFont="0" applyFill="0" applyBorder="0" applyAlignment="0" applyProtection="0"/>
    <xf numFmtId="244" fontId="11" fillId="0" borderId="0" applyFont="0" applyFill="0" applyBorder="0" applyAlignment="0" applyProtection="0"/>
    <xf numFmtId="0" fontId="9" fillId="0" borderId="0"/>
    <xf numFmtId="0" fontId="64" fillId="0" borderId="0">
      <alignment horizontal="center" vertical="center"/>
    </xf>
    <xf numFmtId="2" fontId="65" fillId="0" borderId="37" applyNumberFormat="0" applyFont="0" applyFill="0" applyAlignment="0" applyProtection="0">
      <alignment vertical="center"/>
    </xf>
    <xf numFmtId="185" fontId="6" fillId="0" borderId="0">
      <protection locked="0"/>
    </xf>
    <xf numFmtId="185" fontId="6" fillId="0" borderId="0">
      <protection locked="0"/>
    </xf>
    <xf numFmtId="185" fontId="6" fillId="0" borderId="0">
      <protection locked="0"/>
    </xf>
    <xf numFmtId="185" fontId="6" fillId="0" borderId="0">
      <protection locked="0"/>
    </xf>
    <xf numFmtId="185" fontId="6" fillId="0" borderId="0">
      <protection locked="0"/>
    </xf>
    <xf numFmtId="185" fontId="6" fillId="0" borderId="0">
      <protection locked="0"/>
    </xf>
    <xf numFmtId="181" fontId="9" fillId="0" borderId="0">
      <protection locked="0"/>
    </xf>
    <xf numFmtId="185" fontId="6" fillId="0" borderId="0">
      <protection locked="0"/>
    </xf>
    <xf numFmtId="185" fontId="6" fillId="0" borderId="0">
      <protection locked="0"/>
    </xf>
    <xf numFmtId="185" fontId="6" fillId="0" borderId="0">
      <protection locked="0"/>
    </xf>
    <xf numFmtId="185" fontId="6" fillId="0" borderId="0">
      <protection locked="0"/>
    </xf>
    <xf numFmtId="185" fontId="6" fillId="0" borderId="0">
      <protection locked="0"/>
    </xf>
    <xf numFmtId="201" fontId="31" fillId="0" borderId="0">
      <protection locked="0"/>
    </xf>
    <xf numFmtId="201" fontId="31" fillId="0" borderId="0">
      <protection locked="0"/>
    </xf>
    <xf numFmtId="201" fontId="31" fillId="0" borderId="0">
      <protection locked="0"/>
    </xf>
    <xf numFmtId="201" fontId="31" fillId="0" borderId="0">
      <protection locked="0"/>
    </xf>
    <xf numFmtId="201" fontId="31" fillId="0" borderId="0">
      <protection locked="0"/>
    </xf>
    <xf numFmtId="201" fontId="31" fillId="0" borderId="0">
      <protection locked="0"/>
    </xf>
    <xf numFmtId="201" fontId="31" fillId="0" borderId="0">
      <protection locked="0"/>
    </xf>
    <xf numFmtId="201" fontId="31" fillId="0" borderId="0">
      <protection locked="0"/>
    </xf>
    <xf numFmtId="201" fontId="31" fillId="0" borderId="0">
      <protection locked="0"/>
    </xf>
    <xf numFmtId="201" fontId="31" fillId="0" borderId="0">
      <protection locked="0"/>
    </xf>
    <xf numFmtId="201" fontId="31" fillId="0" borderId="0">
      <protection locked="0"/>
    </xf>
    <xf numFmtId="201" fontId="31" fillId="0" borderId="0">
      <protection locked="0"/>
    </xf>
    <xf numFmtId="201" fontId="31" fillId="0" borderId="0">
      <protection locked="0"/>
    </xf>
    <xf numFmtId="201" fontId="31" fillId="0" borderId="0">
      <protection locked="0"/>
    </xf>
    <xf numFmtId="201" fontId="31" fillId="0" borderId="0">
      <protection locked="0"/>
    </xf>
    <xf numFmtId="201" fontId="31" fillId="0" borderId="0">
      <protection locked="0"/>
    </xf>
    <xf numFmtId="201" fontId="31" fillId="0" borderId="0">
      <protection locked="0"/>
    </xf>
    <xf numFmtId="201" fontId="31" fillId="0" borderId="0">
      <protection locked="0"/>
    </xf>
    <xf numFmtId="201" fontId="31" fillId="0" borderId="0">
      <protection locked="0"/>
    </xf>
    <xf numFmtId="181" fontId="9" fillId="0" borderId="0">
      <protection locked="0"/>
    </xf>
    <xf numFmtId="181" fontId="9" fillId="0" borderId="0">
      <protection locked="0"/>
    </xf>
    <xf numFmtId="185" fontId="6" fillId="0" borderId="0">
      <protection locked="0"/>
    </xf>
    <xf numFmtId="201" fontId="31" fillId="0" borderId="0">
      <protection locked="0"/>
    </xf>
    <xf numFmtId="201" fontId="31" fillId="0" borderId="0">
      <protection locked="0"/>
    </xf>
    <xf numFmtId="201" fontId="31" fillId="0" borderId="0">
      <protection locked="0"/>
    </xf>
    <xf numFmtId="201" fontId="31" fillId="0" borderId="0">
      <protection locked="0"/>
    </xf>
    <xf numFmtId="201" fontId="31" fillId="0" borderId="0">
      <protection locked="0"/>
    </xf>
    <xf numFmtId="201" fontId="31" fillId="0" borderId="0">
      <protection locked="0"/>
    </xf>
    <xf numFmtId="201" fontId="31" fillId="0" borderId="0">
      <protection locked="0"/>
    </xf>
    <xf numFmtId="201" fontId="31" fillId="0" borderId="0">
      <protection locked="0"/>
    </xf>
    <xf numFmtId="201" fontId="31" fillId="0" borderId="0">
      <protection locked="0"/>
    </xf>
    <xf numFmtId="201" fontId="31" fillId="0" borderId="0">
      <protection locked="0"/>
    </xf>
    <xf numFmtId="201" fontId="31" fillId="0" borderId="0">
      <protection locked="0"/>
    </xf>
    <xf numFmtId="201" fontId="31" fillId="0" borderId="0">
      <protection locked="0"/>
    </xf>
    <xf numFmtId="201" fontId="31" fillId="0" borderId="0">
      <protection locked="0"/>
    </xf>
    <xf numFmtId="201" fontId="31" fillId="0" borderId="0">
      <protection locked="0"/>
    </xf>
    <xf numFmtId="201" fontId="31" fillId="0" borderId="0">
      <protection locked="0"/>
    </xf>
    <xf numFmtId="201" fontId="31" fillId="0" borderId="0">
      <protection locked="0"/>
    </xf>
    <xf numFmtId="201" fontId="31" fillId="0" borderId="0">
      <protection locked="0"/>
    </xf>
    <xf numFmtId="201" fontId="31" fillId="0" borderId="0">
      <protection locked="0"/>
    </xf>
    <xf numFmtId="201" fontId="31" fillId="0" borderId="0">
      <protection locked="0"/>
    </xf>
    <xf numFmtId="40" fontId="9" fillId="0" borderId="0">
      <protection locked="0"/>
    </xf>
    <xf numFmtId="181" fontId="9" fillId="0" borderId="0">
      <protection locked="0"/>
    </xf>
    <xf numFmtId="40" fontId="9" fillId="0" borderId="0">
      <protection locked="0"/>
    </xf>
    <xf numFmtId="185" fontId="6" fillId="0" borderId="0">
      <protection locked="0"/>
    </xf>
    <xf numFmtId="42" fontId="6" fillId="0" borderId="0" applyFont="0" applyFill="0" applyBorder="0" applyAlignment="0" applyProtection="0"/>
    <xf numFmtId="42" fontId="6" fillId="0" borderId="0" applyFont="0" applyFill="0" applyBorder="0" applyAlignment="0" applyProtection="0"/>
    <xf numFmtId="0" fontId="9" fillId="0" borderId="0" applyFont="0" applyFill="0" applyBorder="0" applyAlignment="0" applyProtection="0"/>
    <xf numFmtId="245" fontId="9" fillId="0" borderId="0">
      <protection locked="0"/>
    </xf>
    <xf numFmtId="185" fontId="6" fillId="0" borderId="0">
      <protection locked="0"/>
    </xf>
    <xf numFmtId="0" fontId="12" fillId="0" borderId="37">
      <alignment horizontal="center" vertical="center"/>
    </xf>
    <xf numFmtId="0" fontId="12" fillId="0" borderId="37">
      <alignment horizontal="left" vertical="center"/>
    </xf>
    <xf numFmtId="0" fontId="12" fillId="0" borderId="37">
      <alignment vertical="center" textRotation="255"/>
    </xf>
    <xf numFmtId="185" fontId="6" fillId="0" borderId="0">
      <protection locked="0"/>
    </xf>
    <xf numFmtId="185" fontId="6" fillId="0" borderId="0">
      <protection locked="0"/>
    </xf>
    <xf numFmtId="185" fontId="6" fillId="0" borderId="0">
      <protection locked="0"/>
    </xf>
    <xf numFmtId="185" fontId="6" fillId="0" borderId="0">
      <protection locked="0"/>
    </xf>
    <xf numFmtId="185" fontId="6" fillId="0" borderId="0">
      <protection locked="0"/>
    </xf>
    <xf numFmtId="181" fontId="9" fillId="0" borderId="0">
      <protection locked="0"/>
    </xf>
    <xf numFmtId="185" fontId="6" fillId="0" borderId="0">
      <protection locked="0"/>
    </xf>
    <xf numFmtId="185" fontId="6" fillId="0" borderId="0">
      <protection locked="0"/>
    </xf>
    <xf numFmtId="185" fontId="6" fillId="0" borderId="0">
      <protection locked="0"/>
    </xf>
    <xf numFmtId="185" fontId="6" fillId="0" borderId="0">
      <protection locked="0"/>
    </xf>
    <xf numFmtId="185" fontId="6" fillId="0" borderId="0">
      <protection locked="0"/>
    </xf>
    <xf numFmtId="201" fontId="31" fillId="0" borderId="0">
      <protection locked="0"/>
    </xf>
    <xf numFmtId="185" fontId="6" fillId="0" borderId="0">
      <protection locked="0"/>
    </xf>
    <xf numFmtId="201" fontId="31" fillId="0" borderId="0">
      <protection locked="0"/>
    </xf>
    <xf numFmtId="201" fontId="31" fillId="0" borderId="0">
      <protection locked="0"/>
    </xf>
    <xf numFmtId="201" fontId="31" fillId="0" borderId="0">
      <protection locked="0"/>
    </xf>
    <xf numFmtId="201" fontId="31" fillId="0" borderId="0">
      <protection locked="0"/>
    </xf>
    <xf numFmtId="201" fontId="31" fillId="0" borderId="0">
      <protection locked="0"/>
    </xf>
    <xf numFmtId="201" fontId="31" fillId="0" borderId="0">
      <protection locked="0"/>
    </xf>
    <xf numFmtId="201" fontId="31" fillId="0" borderId="0">
      <protection locked="0"/>
    </xf>
    <xf numFmtId="201" fontId="31" fillId="0" borderId="0">
      <protection locked="0"/>
    </xf>
    <xf numFmtId="201" fontId="31" fillId="0" borderId="0">
      <protection locked="0"/>
    </xf>
    <xf numFmtId="201" fontId="31" fillId="0" borderId="0">
      <protection locked="0"/>
    </xf>
    <xf numFmtId="201" fontId="31" fillId="0" borderId="0">
      <protection locked="0"/>
    </xf>
    <xf numFmtId="201" fontId="31" fillId="0" borderId="0">
      <protection locked="0"/>
    </xf>
    <xf numFmtId="201" fontId="31" fillId="0" borderId="0">
      <protection locked="0"/>
    </xf>
    <xf numFmtId="201" fontId="31" fillId="0" borderId="0">
      <protection locked="0"/>
    </xf>
    <xf numFmtId="201" fontId="31" fillId="0" borderId="0">
      <protection locked="0"/>
    </xf>
    <xf numFmtId="201" fontId="31" fillId="0" borderId="0">
      <protection locked="0"/>
    </xf>
    <xf numFmtId="201" fontId="31" fillId="0" borderId="0">
      <protection locked="0"/>
    </xf>
    <xf numFmtId="201" fontId="31" fillId="0" borderId="0">
      <protection locked="0"/>
    </xf>
    <xf numFmtId="181" fontId="9" fillId="0" borderId="0">
      <protection locked="0"/>
    </xf>
    <xf numFmtId="181" fontId="9" fillId="0" borderId="0">
      <protection locked="0"/>
    </xf>
    <xf numFmtId="185" fontId="6" fillId="0" borderId="0">
      <protection locked="0"/>
    </xf>
    <xf numFmtId="201" fontId="31" fillId="0" borderId="0">
      <protection locked="0"/>
    </xf>
    <xf numFmtId="0" fontId="6" fillId="0" borderId="0"/>
    <xf numFmtId="201" fontId="31" fillId="0" borderId="0">
      <protection locked="0"/>
    </xf>
    <xf numFmtId="201" fontId="31" fillId="0" borderId="0">
      <protection locked="0"/>
    </xf>
    <xf numFmtId="201" fontId="31" fillId="0" borderId="0">
      <protection locked="0"/>
    </xf>
    <xf numFmtId="201" fontId="31" fillId="0" borderId="0">
      <protection locked="0"/>
    </xf>
    <xf numFmtId="201" fontId="31" fillId="0" borderId="0">
      <protection locked="0"/>
    </xf>
    <xf numFmtId="201" fontId="31" fillId="0" borderId="0">
      <protection locked="0"/>
    </xf>
    <xf numFmtId="201" fontId="31" fillId="0" borderId="0">
      <protection locked="0"/>
    </xf>
    <xf numFmtId="201" fontId="31" fillId="0" borderId="0">
      <protection locked="0"/>
    </xf>
    <xf numFmtId="201" fontId="31" fillId="0" borderId="0">
      <protection locked="0"/>
    </xf>
    <xf numFmtId="201" fontId="31" fillId="0" borderId="0">
      <protection locked="0"/>
    </xf>
    <xf numFmtId="201" fontId="31" fillId="0" borderId="0">
      <protection locked="0"/>
    </xf>
    <xf numFmtId="201" fontId="31" fillId="0" borderId="0">
      <protection locked="0"/>
    </xf>
    <xf numFmtId="201" fontId="31" fillId="0" borderId="0">
      <protection locked="0"/>
    </xf>
    <xf numFmtId="201" fontId="31" fillId="0" borderId="0">
      <protection locked="0"/>
    </xf>
    <xf numFmtId="201" fontId="31" fillId="0" borderId="0">
      <protection locked="0"/>
    </xf>
    <xf numFmtId="201" fontId="31" fillId="0" borderId="0">
      <protection locked="0"/>
    </xf>
    <xf numFmtId="201" fontId="31" fillId="0" borderId="0">
      <protection locked="0"/>
    </xf>
    <xf numFmtId="201" fontId="31" fillId="0" borderId="0">
      <protection locked="0"/>
    </xf>
    <xf numFmtId="40" fontId="9" fillId="0" borderId="0">
      <protection locked="0"/>
    </xf>
    <xf numFmtId="181" fontId="9" fillId="0" borderId="0">
      <protection locked="0"/>
    </xf>
    <xf numFmtId="40" fontId="9" fillId="0" borderId="0">
      <protection locked="0"/>
    </xf>
    <xf numFmtId="0" fontId="1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1" fillId="0" borderId="0"/>
    <xf numFmtId="0" fontId="6" fillId="0" borderId="0">
      <alignment vertical="center"/>
    </xf>
    <xf numFmtId="0" fontId="6" fillId="0" borderId="0"/>
    <xf numFmtId="0" fontId="28" fillId="0" borderId="0">
      <alignment vertical="center"/>
    </xf>
    <xf numFmtId="0" fontId="4" fillId="0" borderId="0">
      <alignment vertical="center"/>
    </xf>
    <xf numFmtId="0" fontId="66" fillId="0" borderId="0"/>
    <xf numFmtId="0" fontId="9" fillId="0" borderId="37">
      <alignment vertical="center" wrapText="1"/>
    </xf>
    <xf numFmtId="0" fontId="4" fillId="0" borderId="0"/>
    <xf numFmtId="0" fontId="4" fillId="0" borderId="0" applyProtection="0"/>
    <xf numFmtId="49" fontId="44" fillId="0" borderId="0">
      <alignment horizontal="left"/>
    </xf>
    <xf numFmtId="0" fontId="33" fillId="0" borderId="0">
      <alignment vertical="center"/>
    </xf>
    <xf numFmtId="0" fontId="32" fillId="0" borderId="8">
      <alignment horizontal="center" vertical="center"/>
    </xf>
    <xf numFmtId="5" fontId="6" fillId="0" borderId="0" applyBorder="0"/>
    <xf numFmtId="0" fontId="23" fillId="0" borderId="9">
      <protection locked="0"/>
    </xf>
    <xf numFmtId="246" fontId="24" fillId="0" borderId="0" applyFont="0" applyFill="0" applyBorder="0" applyAlignment="0" applyProtection="0"/>
    <xf numFmtId="0" fontId="24" fillId="0" borderId="0" applyFont="0" applyFill="0" applyBorder="0" applyAlignment="0" applyProtection="0"/>
    <xf numFmtId="0" fontId="9" fillId="0" borderId="0">
      <protection locked="0"/>
    </xf>
    <xf numFmtId="247" fontId="9" fillId="0" borderId="0">
      <protection locked="0"/>
    </xf>
    <xf numFmtId="0" fontId="1" fillId="0" borderId="0"/>
    <xf numFmtId="41" fontId="1" fillId="0" borderId="0" applyFont="0" applyFill="0" applyBorder="0" applyAlignment="0" applyProtection="0"/>
    <xf numFmtId="0" fontId="1" fillId="0" borderId="0"/>
    <xf numFmtId="0" fontId="1" fillId="0" borderId="0"/>
    <xf numFmtId="41" fontId="1" fillId="0" borderId="0" applyFont="0" applyFill="0" applyBorder="0" applyAlignment="0" applyProtection="0"/>
  </cellStyleXfs>
  <cellXfs count="222">
    <xf numFmtId="0" fontId="0" fillId="0" borderId="0" xfId="0"/>
    <xf numFmtId="179" fontId="3" fillId="0" borderId="0" xfId="0" applyNumberFormat="1" applyFont="1"/>
    <xf numFmtId="179" fontId="5" fillId="0" borderId="0" xfId="0" applyNumberFormat="1" applyFont="1"/>
    <xf numFmtId="179" fontId="5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41" fontId="3" fillId="0" borderId="0" xfId="2159" applyFont="1" applyAlignment="1">
      <alignment horizontal="left" vertical="center"/>
    </xf>
    <xf numFmtId="41" fontId="3" fillId="0" borderId="0" xfId="2159" applyFont="1" applyAlignment="1">
      <alignment vertical="center"/>
    </xf>
    <xf numFmtId="0" fontId="3" fillId="0" borderId="0" xfId="0" applyFont="1" applyAlignment="1">
      <alignment vertical="center"/>
    </xf>
    <xf numFmtId="9" fontId="3" fillId="0" borderId="0" xfId="2120" applyFont="1" applyAlignment="1">
      <alignment vertical="center"/>
    </xf>
    <xf numFmtId="0" fontId="3" fillId="0" borderId="0" xfId="0" applyFont="1" applyAlignment="1">
      <alignment horizontal="left" vertical="center"/>
    </xf>
    <xf numFmtId="9" fontId="3" fillId="0" borderId="0" xfId="212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Fill="1" applyAlignment="1">
      <alignment vertical="center"/>
    </xf>
    <xf numFmtId="41" fontId="121" fillId="0" borderId="7" xfId="2159" applyFont="1" applyBorder="1" applyAlignment="1">
      <alignment horizontal="left" vertical="center"/>
    </xf>
    <xf numFmtId="179" fontId="121" fillId="0" borderId="37" xfId="0" applyNumberFormat="1" applyFont="1" applyBorder="1" applyAlignment="1">
      <alignment horizontal="center" vertical="center"/>
    </xf>
    <xf numFmtId="180" fontId="121" fillId="0" borderId="37" xfId="0" applyNumberFormat="1" applyFont="1" applyBorder="1" applyAlignment="1">
      <alignment vertical="center"/>
    </xf>
    <xf numFmtId="41" fontId="121" fillId="0" borderId="37" xfId="2159" applyNumberFormat="1" applyFont="1" applyBorder="1" applyAlignment="1">
      <alignment vertical="center"/>
    </xf>
    <xf numFmtId="179" fontId="122" fillId="0" borderId="43" xfId="0" applyNumberFormat="1" applyFont="1" applyBorder="1" applyAlignment="1">
      <alignment horizontal="center" vertical="center" shrinkToFit="1"/>
    </xf>
    <xf numFmtId="179" fontId="121" fillId="0" borderId="7" xfId="0" applyNumberFormat="1" applyFont="1" applyBorder="1" applyAlignment="1">
      <alignment horizontal="left" vertical="center"/>
    </xf>
    <xf numFmtId="179" fontId="121" fillId="0" borderId="37" xfId="0" applyNumberFormat="1" applyFont="1" applyBorder="1" applyAlignment="1">
      <alignment vertical="center"/>
    </xf>
    <xf numFmtId="179" fontId="123" fillId="0" borderId="44" xfId="0" applyNumberFormat="1" applyFont="1" applyBorder="1" applyAlignment="1">
      <alignment horizontal="center" vertical="center"/>
    </xf>
    <xf numFmtId="179" fontId="121" fillId="0" borderId="29" xfId="0" applyNumberFormat="1" applyFont="1" applyBorder="1" applyAlignment="1">
      <alignment vertical="center"/>
    </xf>
    <xf numFmtId="41" fontId="121" fillId="0" borderId="29" xfId="0" applyNumberFormat="1" applyFont="1" applyBorder="1" applyAlignment="1">
      <alignment vertical="center"/>
    </xf>
    <xf numFmtId="179" fontId="124" fillId="0" borderId="45" xfId="0" applyNumberFormat="1" applyFont="1" applyBorder="1" applyAlignment="1">
      <alignment horizontal="center" vertical="center" shrinkToFit="1"/>
    </xf>
    <xf numFmtId="179" fontId="123" fillId="0" borderId="37" xfId="0" applyNumberFormat="1" applyFont="1" applyBorder="1" applyAlignment="1">
      <alignment horizontal="center" vertical="center"/>
    </xf>
    <xf numFmtId="41" fontId="123" fillId="0" borderId="37" xfId="2159" applyNumberFormat="1" applyFont="1" applyBorder="1" applyAlignment="1">
      <alignment vertical="center"/>
    </xf>
    <xf numFmtId="180" fontId="123" fillId="0" borderId="37" xfId="0" applyNumberFormat="1" applyFont="1" applyBorder="1" applyAlignment="1">
      <alignment vertical="center"/>
    </xf>
    <xf numFmtId="41" fontId="123" fillId="0" borderId="46" xfId="2159" applyFont="1" applyBorder="1" applyAlignment="1">
      <alignment horizontal="center" vertical="center"/>
    </xf>
    <xf numFmtId="179" fontId="123" fillId="0" borderId="47" xfId="0" applyNumberFormat="1" applyFont="1" applyBorder="1" applyAlignment="1">
      <alignment horizontal="center" vertical="center"/>
    </xf>
    <xf numFmtId="179" fontId="123" fillId="0" borderId="47" xfId="0" applyNumberFormat="1" applyFont="1" applyBorder="1" applyAlignment="1">
      <alignment vertical="center"/>
    </xf>
    <xf numFmtId="41" fontId="123" fillId="0" borderId="47" xfId="2159" applyNumberFormat="1" applyFont="1" applyBorder="1" applyAlignment="1">
      <alignment vertical="center"/>
    </xf>
    <xf numFmtId="179" fontId="121" fillId="0" borderId="48" xfId="0" applyNumberFormat="1" applyFont="1" applyBorder="1" applyAlignment="1">
      <alignment horizontal="center" vertical="center" shrinkToFit="1"/>
    </xf>
    <xf numFmtId="179" fontId="121" fillId="0" borderId="29" xfId="0" applyNumberFormat="1" applyFont="1" applyBorder="1" applyAlignment="1">
      <alignment horizontal="center" vertical="center"/>
    </xf>
    <xf numFmtId="179" fontId="125" fillId="0" borderId="0" xfId="0" applyNumberFormat="1" applyFont="1" applyAlignment="1">
      <alignment horizontal="center" vertical="center"/>
    </xf>
    <xf numFmtId="179" fontId="121" fillId="0" borderId="50" xfId="0" applyNumberFormat="1" applyFont="1" applyBorder="1" applyAlignment="1">
      <alignment horizontal="center" vertical="center"/>
    </xf>
    <xf numFmtId="179" fontId="121" fillId="0" borderId="51" xfId="0" applyNumberFormat="1" applyFont="1" applyBorder="1" applyAlignment="1">
      <alignment horizontal="center" vertical="center"/>
    </xf>
    <xf numFmtId="181" fontId="121" fillId="0" borderId="37" xfId="0" applyNumberFormat="1" applyFont="1" applyBorder="1" applyAlignment="1">
      <alignment vertical="center"/>
    </xf>
    <xf numFmtId="179" fontId="121" fillId="0" borderId="43" xfId="0" applyNumberFormat="1" applyFont="1" applyBorder="1" applyAlignment="1">
      <alignment vertical="center"/>
    </xf>
    <xf numFmtId="179" fontId="121" fillId="0" borderId="7" xfId="0" applyNumberFormat="1" applyFont="1" applyBorder="1" applyAlignment="1">
      <alignment horizontal="center" vertical="center"/>
    </xf>
    <xf numFmtId="41" fontId="121" fillId="0" borderId="7" xfId="2159" applyFont="1" applyBorder="1" applyAlignment="1">
      <alignment horizontal="left" vertical="center" shrinkToFit="1"/>
    </xf>
    <xf numFmtId="182" fontId="121" fillId="0" borderId="37" xfId="0" applyNumberFormat="1" applyFont="1" applyBorder="1" applyAlignment="1">
      <alignment vertical="center"/>
    </xf>
    <xf numFmtId="179" fontId="121" fillId="0" borderId="45" xfId="0" applyNumberFormat="1" applyFont="1" applyBorder="1" applyAlignment="1">
      <alignment vertical="center"/>
    </xf>
    <xf numFmtId="179" fontId="121" fillId="0" borderId="50" xfId="0" applyNumberFormat="1" applyFont="1" applyBorder="1" applyAlignment="1">
      <alignment vertical="center"/>
    </xf>
    <xf numFmtId="179" fontId="121" fillId="0" borderId="51" xfId="0" applyNumberFormat="1" applyFont="1" applyBorder="1" applyAlignment="1">
      <alignment vertical="center"/>
    </xf>
    <xf numFmtId="41" fontId="121" fillId="0" borderId="0" xfId="2159" applyFont="1" applyAlignment="1">
      <alignment horizontal="left" vertical="center"/>
    </xf>
    <xf numFmtId="41" fontId="121" fillId="0" borderId="0" xfId="2159" applyFont="1" applyAlignment="1">
      <alignment vertical="center"/>
    </xf>
    <xf numFmtId="0" fontId="121" fillId="0" borderId="0" xfId="0" applyFont="1" applyAlignment="1">
      <alignment vertical="center"/>
    </xf>
    <xf numFmtId="9" fontId="121" fillId="0" borderId="0" xfId="2120" applyFont="1" applyAlignment="1">
      <alignment vertical="center"/>
    </xf>
    <xf numFmtId="41" fontId="126" fillId="0" borderId="0" xfId="2159" applyFont="1" applyAlignment="1">
      <alignment horizontal="center" vertical="center"/>
    </xf>
    <xf numFmtId="9" fontId="121" fillId="0" borderId="37" xfId="2120" applyFont="1" applyBorder="1" applyAlignment="1">
      <alignment horizontal="center" vertical="center"/>
    </xf>
    <xf numFmtId="179" fontId="121" fillId="0" borderId="50" xfId="0" applyNumberFormat="1" applyFont="1" applyBorder="1" applyAlignment="1">
      <alignment horizontal="right" vertical="center"/>
    </xf>
    <xf numFmtId="294" fontId="121" fillId="0" borderId="37" xfId="0" applyNumberFormat="1" applyFont="1" applyBorder="1" applyAlignment="1">
      <alignment vertical="center"/>
    </xf>
    <xf numFmtId="295" fontId="121" fillId="0" borderId="37" xfId="0" applyNumberFormat="1" applyFont="1" applyBorder="1" applyAlignment="1">
      <alignment horizontal="center" vertical="center"/>
    </xf>
    <xf numFmtId="179" fontId="121" fillId="0" borderId="51" xfId="0" applyNumberFormat="1" applyFont="1" applyBorder="1" applyAlignment="1">
      <alignment horizontal="center" vertical="center" shrinkToFit="1"/>
    </xf>
    <xf numFmtId="41" fontId="124" fillId="0" borderId="7" xfId="2159" applyFont="1" applyBorder="1" applyAlignment="1">
      <alignment horizontal="left" vertical="center"/>
    </xf>
    <xf numFmtId="41" fontId="124" fillId="0" borderId="37" xfId="2159" applyFont="1" applyBorder="1" applyAlignment="1">
      <alignment horizontal="left" vertical="center"/>
    </xf>
    <xf numFmtId="41" fontId="124" fillId="0" borderId="37" xfId="2159" applyFont="1" applyBorder="1" applyAlignment="1">
      <alignment vertical="center"/>
    </xf>
    <xf numFmtId="41" fontId="124" fillId="0" borderId="37" xfId="0" applyNumberFormat="1" applyFont="1" applyBorder="1" applyAlignment="1">
      <alignment vertical="center"/>
    </xf>
    <xf numFmtId="9" fontId="124" fillId="0" borderId="37" xfId="2120" applyFont="1" applyBorder="1" applyAlignment="1">
      <alignment horizontal="center" vertical="center"/>
    </xf>
    <xf numFmtId="41" fontId="124" fillId="0" borderId="43" xfId="2159" applyFont="1" applyBorder="1" applyAlignment="1">
      <alignment horizontal="left" vertical="center"/>
    </xf>
    <xf numFmtId="41" fontId="124" fillId="0" borderId="7" xfId="2159" applyFont="1" applyFill="1" applyBorder="1" applyAlignment="1">
      <alignment horizontal="left" vertical="center"/>
    </xf>
    <xf numFmtId="41" fontId="124" fillId="0" borderId="37" xfId="2159" applyFont="1" applyFill="1" applyBorder="1" applyAlignment="1">
      <alignment horizontal="left" vertical="center"/>
    </xf>
    <xf numFmtId="9" fontId="124" fillId="0" borderId="37" xfId="2120" applyFont="1" applyFill="1" applyBorder="1" applyAlignment="1">
      <alignment horizontal="center" vertical="center"/>
    </xf>
    <xf numFmtId="41" fontId="124" fillId="0" borderId="44" xfId="2159" applyFont="1" applyBorder="1" applyAlignment="1">
      <alignment horizontal="left" vertical="center"/>
    </xf>
    <xf numFmtId="41" fontId="124" fillId="0" borderId="29" xfId="2159" applyFont="1" applyBorder="1" applyAlignment="1">
      <alignment horizontal="left" vertical="center"/>
    </xf>
    <xf numFmtId="41" fontId="124" fillId="0" borderId="29" xfId="2159" applyFont="1" applyBorder="1" applyAlignment="1">
      <alignment vertical="center"/>
    </xf>
    <xf numFmtId="0" fontId="124" fillId="0" borderId="29" xfId="0" applyFont="1" applyBorder="1" applyAlignment="1">
      <alignment vertical="center"/>
    </xf>
    <xf numFmtId="9" fontId="124" fillId="0" borderId="29" xfId="2120" applyFont="1" applyBorder="1" applyAlignment="1">
      <alignment vertical="center"/>
    </xf>
    <xf numFmtId="41" fontId="124" fillId="0" borderId="45" xfId="2159" applyFont="1" applyBorder="1" applyAlignment="1">
      <alignment horizontal="left" vertical="center"/>
    </xf>
    <xf numFmtId="41" fontId="128" fillId="0" borderId="52" xfId="2159" applyFont="1" applyBorder="1" applyAlignment="1">
      <alignment horizontal="center" vertical="center"/>
    </xf>
    <xf numFmtId="0" fontId="128" fillId="0" borderId="53" xfId="2159" applyNumberFormat="1" applyFont="1" applyBorder="1" applyAlignment="1">
      <alignment horizontal="center" vertical="center"/>
    </xf>
    <xf numFmtId="41" fontId="128" fillId="0" borderId="53" xfId="2159" applyFont="1" applyBorder="1" applyAlignment="1">
      <alignment horizontal="center" vertical="center"/>
    </xf>
    <xf numFmtId="0" fontId="128" fillId="0" borderId="53" xfId="0" applyFont="1" applyBorder="1" applyAlignment="1">
      <alignment horizontal="center" vertical="center"/>
    </xf>
    <xf numFmtId="9" fontId="128" fillId="0" borderId="53" xfId="2120" applyFont="1" applyBorder="1" applyAlignment="1">
      <alignment horizontal="center" vertical="center"/>
    </xf>
    <xf numFmtId="41" fontId="128" fillId="0" borderId="54" xfId="2159" applyFont="1" applyBorder="1" applyAlignment="1">
      <alignment horizontal="center" vertical="center"/>
    </xf>
    <xf numFmtId="179" fontId="121" fillId="0" borderId="55" xfId="0" applyNumberFormat="1" applyFont="1" applyBorder="1" applyAlignment="1">
      <alignment vertical="center"/>
    </xf>
    <xf numFmtId="179" fontId="123" fillId="0" borderId="56" xfId="0" applyNumberFormat="1" applyFont="1" applyBorder="1" applyAlignment="1">
      <alignment vertical="center"/>
    </xf>
    <xf numFmtId="179" fontId="123" fillId="0" borderId="7" xfId="0" applyNumberFormat="1" applyFont="1" applyBorder="1" applyAlignment="1">
      <alignment horizontal="left" vertical="center"/>
    </xf>
    <xf numFmtId="179" fontId="127" fillId="0" borderId="43" xfId="0" applyNumberFormat="1" applyFont="1" applyBorder="1" applyAlignment="1">
      <alignment horizontal="center" vertical="center" shrinkToFit="1"/>
    </xf>
    <xf numFmtId="179" fontId="5" fillId="0" borderId="0" xfId="2499" applyNumberFormat="1" applyFont="1"/>
    <xf numFmtId="0" fontId="8" fillId="0" borderId="0" xfId="2499" applyFont="1" applyAlignment="1">
      <alignment vertical="center"/>
    </xf>
    <xf numFmtId="179" fontId="124" fillId="0" borderId="45" xfId="2499" applyNumberFormat="1" applyFont="1" applyBorder="1" applyAlignment="1">
      <alignment horizontal="center" vertical="center" shrinkToFit="1"/>
    </xf>
    <xf numFmtId="41" fontId="121" fillId="0" borderId="29" xfId="2499" applyNumberFormat="1" applyFont="1" applyBorder="1" applyAlignment="1">
      <alignment vertical="center"/>
    </xf>
    <xf numFmtId="179" fontId="121" fillId="0" borderId="29" xfId="2499" applyNumberFormat="1" applyFont="1" applyBorder="1" applyAlignment="1">
      <alignment vertical="center"/>
    </xf>
    <xf numFmtId="179" fontId="121" fillId="0" borderId="29" xfId="2499" applyNumberFormat="1" applyFont="1" applyBorder="1" applyAlignment="1">
      <alignment horizontal="center" vertical="center"/>
    </xf>
    <xf numFmtId="179" fontId="122" fillId="0" borderId="48" xfId="2499" applyNumberFormat="1" applyFont="1" applyBorder="1" applyAlignment="1">
      <alignment horizontal="center" vertical="center" shrinkToFit="1"/>
    </xf>
    <xf numFmtId="180" fontId="121" fillId="0" borderId="37" xfId="2500" applyNumberFormat="1" applyFont="1" applyBorder="1" applyAlignment="1">
      <alignment vertical="center"/>
    </xf>
    <xf numFmtId="184" fontId="121" fillId="0" borderId="37" xfId="2500" applyNumberFormat="1" applyFont="1" applyBorder="1" applyAlignment="1">
      <alignment vertical="center"/>
    </xf>
    <xf numFmtId="180" fontId="121" fillId="0" borderId="37" xfId="2499" applyNumberFormat="1" applyFont="1" applyBorder="1" applyAlignment="1">
      <alignment vertical="center"/>
    </xf>
    <xf numFmtId="179" fontId="129" fillId="0" borderId="37" xfId="2499" applyNumberFormat="1" applyFont="1" applyBorder="1" applyAlignment="1">
      <alignment horizontal="center" vertical="center" wrapText="1"/>
    </xf>
    <xf numFmtId="179" fontId="121" fillId="0" borderId="7" xfId="2499" applyNumberFormat="1" applyFont="1" applyBorder="1" applyAlignment="1">
      <alignment horizontal="center" vertical="center"/>
    </xf>
    <xf numFmtId="180" fontId="121" fillId="0" borderId="47" xfId="2499" applyNumberFormat="1" applyFont="1" applyBorder="1" applyAlignment="1">
      <alignment vertical="center"/>
    </xf>
    <xf numFmtId="179" fontId="121" fillId="0" borderId="37" xfId="2499" applyNumberFormat="1" applyFont="1" applyBorder="1" applyAlignment="1">
      <alignment horizontal="center" vertical="center"/>
    </xf>
    <xf numFmtId="179" fontId="129" fillId="0" borderId="47" xfId="2499" applyNumberFormat="1" applyFont="1" applyBorder="1" applyAlignment="1">
      <alignment horizontal="center" vertical="center" wrapText="1"/>
    </xf>
    <xf numFmtId="184" fontId="121" fillId="0" borderId="47" xfId="2500" applyNumberFormat="1" applyFont="1" applyBorder="1" applyAlignment="1">
      <alignment vertical="center"/>
    </xf>
    <xf numFmtId="179" fontId="122" fillId="0" borderId="43" xfId="2499" applyNumberFormat="1" applyFont="1" applyBorder="1" applyAlignment="1">
      <alignment horizontal="center" vertical="center" shrinkToFit="1"/>
    </xf>
    <xf numFmtId="179" fontId="121" fillId="0" borderId="46" xfId="2499" applyNumberFormat="1" applyFont="1" applyBorder="1" applyAlignment="1">
      <alignment horizontal="left" vertical="center"/>
    </xf>
    <xf numFmtId="179" fontId="121" fillId="0" borderId="7" xfId="2499" applyNumberFormat="1" applyFont="1" applyBorder="1" applyAlignment="1">
      <alignment horizontal="left" vertical="center"/>
    </xf>
    <xf numFmtId="179" fontId="127" fillId="0" borderId="54" xfId="2499" applyNumberFormat="1" applyFont="1" applyBorder="1" applyAlignment="1">
      <alignment horizontal="center" vertical="center" shrinkToFit="1"/>
    </xf>
    <xf numFmtId="41" fontId="123" fillId="0" borderId="53" xfId="2500" applyNumberFormat="1" applyFont="1" applyBorder="1" applyAlignment="1">
      <alignment horizontal="center" vertical="center"/>
    </xf>
    <xf numFmtId="180" fontId="123" fillId="0" borderId="53" xfId="2499" applyNumberFormat="1" applyFont="1" applyBorder="1" applyAlignment="1">
      <alignment horizontal="center" vertical="center"/>
    </xf>
    <xf numFmtId="179" fontId="123" fillId="0" borderId="53" xfId="2499" applyNumberFormat="1" applyFont="1" applyBorder="1" applyAlignment="1">
      <alignment horizontal="center" vertical="center"/>
    </xf>
    <xf numFmtId="179" fontId="123" fillId="0" borderId="52" xfId="2499" applyNumberFormat="1" applyFont="1" applyBorder="1" applyAlignment="1">
      <alignment horizontal="center" vertical="center"/>
    </xf>
    <xf numFmtId="179" fontId="121" fillId="0" borderId="7" xfId="2499" applyNumberFormat="1" applyFont="1" applyFill="1" applyBorder="1" applyAlignment="1">
      <alignment horizontal="left" vertical="center"/>
    </xf>
    <xf numFmtId="295" fontId="121" fillId="14" borderId="37" xfId="0" applyNumberFormat="1" applyFont="1" applyFill="1" applyBorder="1" applyAlignment="1">
      <alignment horizontal="center" vertical="center"/>
    </xf>
    <xf numFmtId="181" fontId="121" fillId="14" borderId="37" xfId="0" applyNumberFormat="1" applyFont="1" applyFill="1" applyBorder="1" applyAlignment="1">
      <alignment vertical="center"/>
    </xf>
    <xf numFmtId="179" fontId="121" fillId="14" borderId="37" xfId="0" applyNumberFormat="1" applyFont="1" applyFill="1" applyBorder="1" applyAlignment="1">
      <alignment horizontal="center" vertical="center"/>
    </xf>
    <xf numFmtId="179" fontId="121" fillId="14" borderId="37" xfId="0" applyNumberFormat="1" applyFont="1" applyFill="1" applyBorder="1" applyAlignment="1">
      <alignment vertical="center"/>
    </xf>
    <xf numFmtId="179" fontId="5" fillId="0" borderId="60" xfId="2499" applyNumberFormat="1" applyFont="1" applyBorder="1"/>
    <xf numFmtId="41" fontId="121" fillId="0" borderId="49" xfId="2500" applyFont="1" applyBorder="1" applyAlignment="1">
      <alignment horizontal="left" vertical="center"/>
    </xf>
    <xf numFmtId="41" fontId="121" fillId="0" borderId="50" xfId="2500" applyFont="1" applyBorder="1" applyAlignment="1">
      <alignment horizontal="left" vertical="center"/>
    </xf>
    <xf numFmtId="41" fontId="121" fillId="0" borderId="50" xfId="2500" applyFont="1" applyBorder="1" applyAlignment="1">
      <alignment vertical="center"/>
    </xf>
    <xf numFmtId="41" fontId="121" fillId="0" borderId="50" xfId="0" applyNumberFormat="1" applyFont="1" applyBorder="1" applyAlignment="1">
      <alignment vertical="center"/>
    </xf>
    <xf numFmtId="41" fontId="121" fillId="0" borderId="7" xfId="2500" applyFont="1" applyBorder="1" applyAlignment="1">
      <alignment horizontal="left" vertical="center"/>
    </xf>
    <xf numFmtId="41" fontId="121" fillId="0" borderId="37" xfId="2500" applyFont="1" applyBorder="1" applyAlignment="1">
      <alignment horizontal="left" vertical="center"/>
    </xf>
    <xf numFmtId="41" fontId="121" fillId="0" borderId="37" xfId="2500" applyFont="1" applyBorder="1" applyAlignment="1">
      <alignment vertical="center"/>
    </xf>
    <xf numFmtId="41" fontId="121" fillId="0" borderId="37" xfId="0" applyNumberFormat="1" applyFont="1" applyBorder="1" applyAlignment="1">
      <alignment vertical="center"/>
    </xf>
    <xf numFmtId="41" fontId="121" fillId="0" borderId="7" xfId="2500" applyFont="1" applyFill="1" applyBorder="1" applyAlignment="1">
      <alignment horizontal="left" vertical="center"/>
    </xf>
    <xf numFmtId="9" fontId="124" fillId="0" borderId="50" xfId="2120" applyFont="1" applyBorder="1" applyAlignment="1">
      <alignment horizontal="center" vertical="center"/>
    </xf>
    <xf numFmtId="41" fontId="124" fillId="0" borderId="51" xfId="2159" applyFont="1" applyBorder="1" applyAlignment="1">
      <alignment horizontal="left" vertical="center"/>
    </xf>
    <xf numFmtId="185" fontId="124" fillId="0" borderId="37" xfId="2159" applyNumberFormat="1" applyFont="1" applyBorder="1" applyAlignment="1">
      <alignment vertical="center"/>
    </xf>
    <xf numFmtId="185" fontId="124" fillId="0" borderId="37" xfId="0" applyNumberFormat="1" applyFont="1" applyBorder="1" applyAlignment="1">
      <alignment vertical="center"/>
    </xf>
    <xf numFmtId="41" fontId="124" fillId="0" borderId="37" xfId="2159" applyNumberFormat="1" applyFont="1" applyBorder="1" applyAlignment="1">
      <alignment vertical="center"/>
    </xf>
    <xf numFmtId="179" fontId="121" fillId="0" borderId="50" xfId="0" applyNumberFormat="1" applyFont="1" applyFill="1" applyBorder="1" applyAlignment="1">
      <alignment horizontal="center" vertical="center"/>
    </xf>
    <xf numFmtId="41" fontId="121" fillId="0" borderId="37" xfId="2159" applyNumberFormat="1" applyFont="1" applyFill="1" applyBorder="1" applyAlignment="1">
      <alignment vertical="center"/>
    </xf>
    <xf numFmtId="0" fontId="126" fillId="0" borderId="0" xfId="2502" applyFont="1" applyAlignment="1">
      <alignment horizontal="center" vertical="center"/>
    </xf>
    <xf numFmtId="0" fontId="130" fillId="0" borderId="0" xfId="2502" applyFont="1" applyBorder="1" applyAlignment="1">
      <alignment horizontal="left" vertical="center"/>
    </xf>
    <xf numFmtId="0" fontId="124" fillId="0" borderId="0" xfId="2502" applyFont="1" applyBorder="1" applyAlignment="1">
      <alignment horizontal="right"/>
    </xf>
    <xf numFmtId="0" fontId="130" fillId="0" borderId="65" xfId="2502" applyFont="1" applyFill="1" applyBorder="1" applyAlignment="1">
      <alignment horizontal="distributed" vertical="center" indent="4"/>
    </xf>
    <xf numFmtId="0" fontId="130" fillId="0" borderId="65" xfId="2502" applyFont="1" applyFill="1" applyBorder="1" applyAlignment="1">
      <alignment horizontal="distributed" vertical="center" indent="2"/>
    </xf>
    <xf numFmtId="0" fontId="130" fillId="0" borderId="50" xfId="2502" applyFont="1" applyFill="1" applyBorder="1" applyAlignment="1">
      <alignment horizontal="distributed" vertical="center" indent="2"/>
    </xf>
    <xf numFmtId="296" fontId="130" fillId="0" borderId="68" xfId="2503" applyNumberFormat="1" applyFont="1" applyFill="1" applyBorder="1" applyAlignment="1">
      <alignment horizontal="center" vertical="center"/>
    </xf>
    <xf numFmtId="0" fontId="130" fillId="0" borderId="69" xfId="0" applyFont="1" applyFill="1" applyBorder="1" applyAlignment="1">
      <alignment horizontal="center" vertical="center"/>
    </xf>
    <xf numFmtId="0" fontId="130" fillId="0" borderId="70" xfId="0" applyFont="1" applyFill="1" applyBorder="1" applyAlignment="1">
      <alignment horizontal="left" vertical="center"/>
    </xf>
    <xf numFmtId="0" fontId="130" fillId="0" borderId="37" xfId="2502" applyFont="1" applyFill="1" applyBorder="1" applyAlignment="1">
      <alignment horizontal="distributed" vertical="center" indent="2"/>
    </xf>
    <xf numFmtId="297" fontId="130" fillId="0" borderId="37" xfId="2503" applyNumberFormat="1" applyFont="1" applyFill="1" applyBorder="1" applyAlignment="1">
      <alignment horizontal="center" vertical="center"/>
    </xf>
    <xf numFmtId="0" fontId="130" fillId="0" borderId="71" xfId="0" applyFont="1" applyFill="1" applyBorder="1" applyAlignment="1">
      <alignment horizontal="center" vertical="center"/>
    </xf>
    <xf numFmtId="0" fontId="130" fillId="0" borderId="72" xfId="0" applyFont="1" applyFill="1" applyBorder="1" applyAlignment="1">
      <alignment horizontal="left" vertical="center"/>
    </xf>
    <xf numFmtId="296" fontId="130" fillId="0" borderId="37" xfId="2503" applyNumberFormat="1" applyFont="1" applyFill="1" applyBorder="1" applyAlignment="1">
      <alignment horizontal="center" vertical="center"/>
    </xf>
    <xf numFmtId="0" fontId="130" fillId="0" borderId="37" xfId="2502" applyFont="1" applyFill="1" applyBorder="1" applyAlignment="1">
      <alignment horizontal="distributed" vertical="center" wrapText="1" indent="2"/>
    </xf>
    <xf numFmtId="296" fontId="130" fillId="0" borderId="73" xfId="2503" applyNumberFormat="1" applyFont="1" applyFill="1" applyBorder="1" applyAlignment="1">
      <alignment horizontal="center" vertical="center"/>
    </xf>
    <xf numFmtId="0" fontId="130" fillId="0" borderId="74" xfId="0" applyFont="1" applyFill="1" applyBorder="1" applyAlignment="1">
      <alignment horizontal="center" vertical="center"/>
    </xf>
    <xf numFmtId="0" fontId="130" fillId="0" borderId="75" xfId="0" applyFont="1" applyFill="1" applyBorder="1" applyAlignment="1">
      <alignment horizontal="left" vertical="center"/>
    </xf>
    <xf numFmtId="179" fontId="121" fillId="0" borderId="47" xfId="0" applyNumberFormat="1" applyFont="1" applyBorder="1" applyAlignment="1">
      <alignment horizontal="center" vertical="center"/>
    </xf>
    <xf numFmtId="179" fontId="124" fillId="0" borderId="48" xfId="0" applyNumberFormat="1" applyFont="1" applyBorder="1" applyAlignment="1">
      <alignment horizontal="center" vertical="center"/>
    </xf>
    <xf numFmtId="296" fontId="0" fillId="0" borderId="0" xfId="0" applyNumberFormat="1"/>
    <xf numFmtId="0" fontId="0" fillId="0" borderId="2" xfId="0" applyBorder="1"/>
    <xf numFmtId="0" fontId="132" fillId="0" borderId="2" xfId="0" applyFont="1" applyBorder="1" applyAlignment="1">
      <alignment horizontal="center" vertical="center" wrapText="1"/>
    </xf>
    <xf numFmtId="0" fontId="0" fillId="13" borderId="2" xfId="0" applyFill="1" applyBorder="1"/>
    <xf numFmtId="179" fontId="121" fillId="0" borderId="49" xfId="0" applyNumberFormat="1" applyFont="1" applyFill="1" applyBorder="1" applyAlignment="1">
      <alignment horizontal="left" vertical="center"/>
    </xf>
    <xf numFmtId="41" fontId="121" fillId="0" borderId="7" xfId="2159" applyFont="1" applyFill="1" applyBorder="1" applyAlignment="1">
      <alignment horizontal="left" vertical="center"/>
    </xf>
    <xf numFmtId="179" fontId="121" fillId="0" borderId="7" xfId="0" applyNumberFormat="1" applyFont="1" applyFill="1" applyBorder="1" applyAlignment="1">
      <alignment horizontal="center" vertical="center"/>
    </xf>
    <xf numFmtId="179" fontId="121" fillId="0" borderId="49" xfId="0" applyNumberFormat="1" applyFont="1" applyFill="1" applyBorder="1" applyAlignment="1">
      <alignment horizontal="center" vertical="center"/>
    </xf>
    <xf numFmtId="41" fontId="121" fillId="0" borderId="7" xfId="2159" applyFont="1" applyFill="1" applyBorder="1" applyAlignment="1">
      <alignment horizontal="left" vertical="center" shrinkToFit="1"/>
    </xf>
    <xf numFmtId="179" fontId="121" fillId="0" borderId="44" xfId="0" applyNumberFormat="1" applyFont="1" applyFill="1" applyBorder="1" applyAlignment="1">
      <alignment horizontal="center" vertical="center"/>
    </xf>
    <xf numFmtId="179" fontId="3" fillId="0" borderId="0" xfId="0" applyNumberFormat="1" applyFont="1" applyFill="1"/>
    <xf numFmtId="179" fontId="121" fillId="0" borderId="56" xfId="0" applyNumberFormat="1" applyFont="1" applyBorder="1" applyAlignment="1">
      <alignment horizontal="left" vertical="center"/>
    </xf>
    <xf numFmtId="179" fontId="121" fillId="0" borderId="71" xfId="0" applyNumberFormat="1" applyFont="1" applyBorder="1" applyAlignment="1">
      <alignment horizontal="center" vertical="center"/>
    </xf>
    <xf numFmtId="180" fontId="121" fillId="0" borderId="55" xfId="0" applyNumberFormat="1" applyFont="1" applyBorder="1" applyAlignment="1">
      <alignment vertical="center"/>
    </xf>
    <xf numFmtId="179" fontId="121" fillId="0" borderId="49" xfId="0" applyNumberFormat="1" applyFont="1" applyBorder="1" applyAlignment="1">
      <alignment horizontal="left" vertical="center"/>
    </xf>
    <xf numFmtId="9" fontId="121" fillId="0" borderId="37" xfId="2120" applyFont="1" applyBorder="1" applyAlignment="1">
      <alignment horizontal="center" vertical="center" shrinkToFit="1"/>
    </xf>
    <xf numFmtId="179" fontId="123" fillId="0" borderId="50" xfId="0" applyNumberFormat="1" applyFont="1" applyBorder="1" applyAlignment="1">
      <alignment horizontal="center" vertical="center"/>
    </xf>
    <xf numFmtId="180" fontId="121" fillId="0" borderId="50" xfId="0" applyNumberFormat="1" applyFont="1" applyBorder="1" applyAlignment="1">
      <alignment vertical="center"/>
    </xf>
    <xf numFmtId="41" fontId="121" fillId="0" borderId="50" xfId="2159" applyNumberFormat="1" applyFont="1" applyBorder="1" applyAlignment="1">
      <alignment vertical="center"/>
    </xf>
    <xf numFmtId="179" fontId="122" fillId="0" borderId="51" xfId="0" applyNumberFormat="1" applyFont="1" applyBorder="1" applyAlignment="1">
      <alignment horizontal="center" vertical="center" shrinkToFit="1"/>
    </xf>
    <xf numFmtId="179" fontId="5" fillId="0" borderId="0" xfId="0" applyNumberFormat="1" applyFont="1" applyBorder="1"/>
    <xf numFmtId="179" fontId="121" fillId="0" borderId="44" xfId="0" applyNumberFormat="1" applyFont="1" applyBorder="1" applyAlignment="1">
      <alignment horizontal="left" vertical="center"/>
    </xf>
    <xf numFmtId="180" fontId="121" fillId="0" borderId="29" xfId="0" applyNumberFormat="1" applyFont="1" applyBorder="1" applyAlignment="1">
      <alignment vertical="center"/>
    </xf>
    <xf numFmtId="41" fontId="121" fillId="0" borderId="29" xfId="2159" applyNumberFormat="1" applyFont="1" applyBorder="1" applyAlignment="1">
      <alignment vertical="center"/>
    </xf>
    <xf numFmtId="179" fontId="122" fillId="0" borderId="45" xfId="0" applyNumberFormat="1" applyFont="1" applyBorder="1" applyAlignment="1">
      <alignment horizontal="center" vertical="center" shrinkToFit="1"/>
    </xf>
    <xf numFmtId="179" fontId="121" fillId="0" borderId="29" xfId="0" applyNumberFormat="1" applyFont="1" applyBorder="1" applyAlignment="1">
      <alignment horizontal="center" vertical="center"/>
    </xf>
    <xf numFmtId="179" fontId="125" fillId="0" borderId="31" xfId="2499" applyNumberFormat="1" applyFont="1" applyBorder="1" applyAlignment="1">
      <alignment horizontal="center" vertical="center"/>
    </xf>
    <xf numFmtId="179" fontId="125" fillId="0" borderId="0" xfId="2499" applyNumberFormat="1" applyFont="1" applyBorder="1" applyAlignment="1">
      <alignment horizontal="center" vertical="center"/>
    </xf>
    <xf numFmtId="179" fontId="125" fillId="0" borderId="41" xfId="2499" applyNumberFormat="1" applyFont="1" applyBorder="1" applyAlignment="1">
      <alignment horizontal="center" vertical="center"/>
    </xf>
    <xf numFmtId="179" fontId="3" fillId="0" borderId="31" xfId="0" applyNumberFormat="1" applyFont="1" applyFill="1" applyBorder="1"/>
    <xf numFmtId="179" fontId="3" fillId="0" borderId="0" xfId="0" applyNumberFormat="1" applyFont="1" applyBorder="1"/>
    <xf numFmtId="179" fontId="121" fillId="14" borderId="49" xfId="0" applyNumberFormat="1" applyFont="1" applyFill="1" applyBorder="1" applyAlignment="1">
      <alignment horizontal="left" vertical="center"/>
    </xf>
    <xf numFmtId="43" fontId="0" fillId="0" borderId="0" xfId="0" applyNumberFormat="1"/>
    <xf numFmtId="296" fontId="0" fillId="0" borderId="0" xfId="0" applyNumberFormat="1" applyAlignment="1">
      <alignment horizontal="left"/>
    </xf>
    <xf numFmtId="298" fontId="0" fillId="0" borderId="0" xfId="0" applyNumberFormat="1" applyAlignment="1">
      <alignment horizontal="left"/>
    </xf>
    <xf numFmtId="0" fontId="130" fillId="0" borderId="81" xfId="2502" applyFont="1" applyFill="1" applyBorder="1" applyAlignment="1">
      <alignment horizontal="distributed" vertical="distributed" indent="5"/>
    </xf>
    <xf numFmtId="0" fontId="130" fillId="0" borderId="73" xfId="2502" applyFont="1" applyFill="1" applyBorder="1" applyAlignment="1">
      <alignment horizontal="distributed" vertical="distributed" indent="5"/>
    </xf>
    <xf numFmtId="0" fontId="126" fillId="0" borderId="0" xfId="2501" applyFont="1" applyAlignment="1">
      <alignment horizontal="center" vertical="center"/>
    </xf>
    <xf numFmtId="0" fontId="133" fillId="0" borderId="24" xfId="2502" applyFont="1" applyBorder="1" applyAlignment="1">
      <alignment horizontal="left" vertical="center"/>
    </xf>
    <xf numFmtId="0" fontId="130" fillId="0" borderId="80" xfId="2502" applyFont="1" applyFill="1" applyBorder="1" applyAlignment="1">
      <alignment horizontal="distributed" vertical="center" indent="1"/>
    </xf>
    <xf numFmtId="0" fontId="130" fillId="0" borderId="65" xfId="2502" applyFont="1" applyFill="1" applyBorder="1" applyAlignment="1">
      <alignment horizontal="distributed" vertical="center" indent="1"/>
    </xf>
    <xf numFmtId="0" fontId="130" fillId="0" borderId="66" xfId="0" applyFont="1" applyFill="1" applyBorder="1" applyAlignment="1">
      <alignment horizontal="distributed" vertical="center" indent="4"/>
    </xf>
    <xf numFmtId="0" fontId="130" fillId="0" borderId="67" xfId="0" applyFont="1" applyFill="1" applyBorder="1" applyAlignment="1">
      <alignment horizontal="distributed" vertical="center" indent="4"/>
    </xf>
    <xf numFmtId="0" fontId="130" fillId="0" borderId="49" xfId="2502" applyFont="1" applyFill="1" applyBorder="1" applyAlignment="1">
      <alignment horizontal="center" vertical="center" wrapText="1"/>
    </xf>
    <xf numFmtId="0" fontId="130" fillId="0" borderId="7" xfId="2502" applyFont="1" applyFill="1" applyBorder="1" applyAlignment="1">
      <alignment horizontal="center" vertical="center" wrapText="1"/>
    </xf>
    <xf numFmtId="0" fontId="130" fillId="0" borderId="50" xfId="2502" applyFont="1" applyFill="1" applyBorder="1" applyAlignment="1">
      <alignment horizontal="center" vertical="center" wrapText="1"/>
    </xf>
    <xf numFmtId="0" fontId="130" fillId="0" borderId="37" xfId="2502" applyFont="1" applyFill="1" applyBorder="1" applyAlignment="1">
      <alignment horizontal="center" vertical="center" wrapText="1"/>
    </xf>
    <xf numFmtId="0" fontId="130" fillId="0" borderId="7" xfId="2502" applyFont="1" applyFill="1" applyBorder="1" applyAlignment="1">
      <alignment horizontal="distributed" vertical="distributed" indent="5"/>
    </xf>
    <xf numFmtId="0" fontId="130" fillId="0" borderId="37" xfId="2502" applyFont="1" applyFill="1" applyBorder="1" applyAlignment="1">
      <alignment horizontal="distributed" vertical="distributed" indent="5"/>
    </xf>
    <xf numFmtId="179" fontId="123" fillId="0" borderId="76" xfId="0" applyNumberFormat="1" applyFont="1" applyBorder="1" applyAlignment="1">
      <alignment horizontal="center" vertical="center" readingOrder="1"/>
    </xf>
    <xf numFmtId="179" fontId="123" fillId="0" borderId="77" xfId="0" applyNumberFormat="1" applyFont="1" applyBorder="1" applyAlignment="1">
      <alignment horizontal="center" vertical="center" readingOrder="1"/>
    </xf>
    <xf numFmtId="179" fontId="123" fillId="0" borderId="78" xfId="0" applyNumberFormat="1" applyFont="1" applyBorder="1" applyAlignment="1">
      <alignment horizontal="center" vertical="center" readingOrder="1"/>
    </xf>
    <xf numFmtId="179" fontId="7" fillId="0" borderId="0" xfId="0" applyNumberFormat="1" applyFont="1" applyAlignment="1">
      <alignment horizontal="center" vertical="center"/>
    </xf>
    <xf numFmtId="179" fontId="121" fillId="0" borderId="58" xfId="0" applyNumberFormat="1" applyFont="1" applyBorder="1" applyAlignment="1">
      <alignment horizontal="center" vertical="center"/>
    </xf>
    <xf numFmtId="179" fontId="124" fillId="0" borderId="59" xfId="0" applyNumberFormat="1" applyFont="1" applyBorder="1" applyAlignment="1">
      <alignment horizontal="center" vertical="center"/>
    </xf>
    <xf numFmtId="179" fontId="124" fillId="0" borderId="45" xfId="0" applyNumberFormat="1" applyFont="1" applyBorder="1" applyAlignment="1">
      <alignment horizontal="center" vertical="center"/>
    </xf>
    <xf numFmtId="179" fontId="121" fillId="0" borderId="29" xfId="0" applyNumberFormat="1" applyFont="1" applyBorder="1" applyAlignment="1">
      <alignment horizontal="center" vertical="center"/>
    </xf>
    <xf numFmtId="179" fontId="123" fillId="0" borderId="0" xfId="0" applyNumberFormat="1" applyFont="1" applyBorder="1" applyAlignment="1">
      <alignment horizontal="left" vertical="center" readingOrder="1"/>
    </xf>
    <xf numFmtId="179" fontId="121" fillId="0" borderId="57" xfId="0" applyNumberFormat="1" applyFont="1" applyBorder="1" applyAlignment="1">
      <alignment horizontal="center" vertical="center"/>
    </xf>
    <xf numFmtId="179" fontId="121" fillId="0" borderId="44" xfId="0" applyNumberFormat="1" applyFont="1" applyBorder="1" applyAlignment="1">
      <alignment horizontal="center" vertical="center"/>
    </xf>
    <xf numFmtId="179" fontId="125" fillId="0" borderId="42" xfId="0" applyNumberFormat="1" applyFont="1" applyBorder="1" applyAlignment="1">
      <alignment horizontal="center" vertical="center"/>
    </xf>
    <xf numFmtId="179" fontId="121" fillId="0" borderId="63" xfId="0" applyNumberFormat="1" applyFont="1" applyFill="1" applyBorder="1" applyAlignment="1">
      <alignment horizontal="center" vertical="center"/>
    </xf>
    <xf numFmtId="179" fontId="121" fillId="0" borderId="64" xfId="0" applyNumberFormat="1" applyFont="1" applyFill="1" applyBorder="1" applyAlignment="1">
      <alignment horizontal="center" vertical="center"/>
    </xf>
    <xf numFmtId="179" fontId="121" fillId="0" borderId="61" xfId="0" applyNumberFormat="1" applyFont="1" applyBorder="1" applyAlignment="1">
      <alignment horizontal="center" vertical="center"/>
    </xf>
    <xf numFmtId="179" fontId="121" fillId="0" borderId="62" xfId="0" applyNumberFormat="1" applyFont="1" applyBorder="1" applyAlignment="1">
      <alignment horizontal="center" vertical="center"/>
    </xf>
    <xf numFmtId="179" fontId="121" fillId="0" borderId="59" xfId="0" applyNumberFormat="1" applyFont="1" applyBorder="1" applyAlignment="1">
      <alignment horizontal="center" vertical="center"/>
    </xf>
    <xf numFmtId="179" fontId="121" fillId="0" borderId="45" xfId="0" applyNumberFormat="1" applyFont="1" applyBorder="1" applyAlignment="1">
      <alignment horizontal="center" vertical="center"/>
    </xf>
    <xf numFmtId="179" fontId="7" fillId="0" borderId="4" xfId="2499" applyNumberFormat="1" applyFont="1" applyBorder="1" applyAlignment="1">
      <alignment horizontal="center" vertical="center"/>
    </xf>
    <xf numFmtId="179" fontId="7" fillId="0" borderId="36" xfId="2499" applyNumberFormat="1" applyFont="1" applyBorder="1" applyAlignment="1">
      <alignment horizontal="center" vertical="center"/>
    </xf>
    <xf numFmtId="179" fontId="7" fillId="0" borderId="12" xfId="2499" applyNumberFormat="1" applyFont="1" applyBorder="1" applyAlignment="1">
      <alignment horizontal="center" vertical="center"/>
    </xf>
    <xf numFmtId="179" fontId="123" fillId="0" borderId="31" xfId="2499" applyNumberFormat="1" applyFont="1" applyBorder="1" applyAlignment="1">
      <alignment horizontal="center" vertical="center" readingOrder="1"/>
    </xf>
    <xf numFmtId="179" fontId="123" fillId="0" borderId="0" xfId="2499" applyNumberFormat="1" applyFont="1" applyBorder="1" applyAlignment="1">
      <alignment horizontal="center" vertical="center" readingOrder="1"/>
    </xf>
    <xf numFmtId="179" fontId="123" fillId="0" borderId="41" xfId="2499" applyNumberFormat="1" applyFont="1" applyBorder="1" applyAlignment="1">
      <alignment horizontal="center" vertical="center" readingOrder="1"/>
    </xf>
    <xf numFmtId="179" fontId="123" fillId="0" borderId="79" xfId="2499" applyNumberFormat="1" applyFont="1" applyBorder="1" applyAlignment="1">
      <alignment horizontal="center" vertical="center" readingOrder="1"/>
    </xf>
    <xf numFmtId="179" fontId="123" fillId="0" borderId="17" xfId="2499" applyNumberFormat="1" applyFont="1" applyBorder="1" applyAlignment="1">
      <alignment horizontal="center" vertical="center" readingOrder="1"/>
    </xf>
    <xf numFmtId="179" fontId="123" fillId="0" borderId="6" xfId="2499" applyNumberFormat="1" applyFont="1" applyBorder="1" applyAlignment="1">
      <alignment horizontal="center" vertical="center" readingOrder="1"/>
    </xf>
    <xf numFmtId="41" fontId="126" fillId="0" borderId="0" xfId="2159" applyFont="1" applyAlignment="1">
      <alignment horizontal="center" vertical="center"/>
    </xf>
  </cellXfs>
  <cellStyles count="2504">
    <cellStyle name="&quot;" xfId="1"/>
    <cellStyle name="#,##0" xfId="2"/>
    <cellStyle name="$" xfId="3"/>
    <cellStyle name="$_0009김포공항LED교체공사(광일)" xfId="4"/>
    <cellStyle name="$_0011긴급전화기정산(99년형광일)" xfId="5"/>
    <cellStyle name="$_0011부산종합경기장전광판" xfId="6"/>
    <cellStyle name="$_db진흥" xfId="7"/>
    <cellStyle name="$_SE40" xfId="8"/>
    <cellStyle name="$_견적2" xfId="9"/>
    <cellStyle name="$_기아" xfId="10"/>
    <cellStyle name="(##.00)" xfId="11"/>
    <cellStyle name="(△콤마)" xfId="12"/>
    <cellStyle name="(1)" xfId="13"/>
    <cellStyle name="(백분율)" xfId="14"/>
    <cellStyle name="(콤마)" xfId="15"/>
    <cellStyle name="(표준)" xfId="16"/>
    <cellStyle name=";;;" xfId="17"/>
    <cellStyle name="??&amp;O?&amp;H?_x0008__x000f__x0007_?_x0007__x0001__x0001_" xfId="18"/>
    <cellStyle name="??&amp;O?&amp;H?_x0008_??_x0007__x0001__x0001_" xfId="19"/>
    <cellStyle name="??&amp;쏗?뷐9_x0008__x0011__x0007_?_x0007__x0001__x0001_" xfId="20"/>
    <cellStyle name="?W?_laroux" xfId="21"/>
    <cellStyle name="?曹%U?&amp;H?_x0008_?s_x000a__x0007__x0001__x0001_" xfId="22"/>
    <cellStyle name="?潮%뾁?둃u_x0008_??_x0007__x0001__x0001_" xfId="23"/>
    <cellStyle name="]_Sheet1_FY96" xfId="24"/>
    <cellStyle name="]_Sheet1_PRODUCT DETAIL_x0013_Comma [0]_Sheet1_Q1" xfId="25"/>
    <cellStyle name="_(동서부분뇨)내역서06-0429" xfId="26"/>
    <cellStyle name="_~MGsmvw" xfId="27"/>
    <cellStyle name="_☆일광설계용역(07(1).3.22경관,물건,공사비변경730억,구조물공삭제)!!!!" xfId="28"/>
    <cellStyle name="_0.실시설계-총괄" xfId="29"/>
    <cellStyle name="_0_발주설계서(최종-수식)" xfId="30"/>
    <cellStyle name="_0_발주설계서(최종-수식)_1) 신천금호강 종합개발 기본설계" xfId="31"/>
    <cellStyle name="_0_발주설계서(최종-수식)_2) 신천금호강 종합개발 동영상제작(변경최종)" xfId="32"/>
    <cellStyle name="_0_발주설계서(최종-수식)_3) 신천금호강 종합개발 산책로 실시설계(변경최종)" xfId="33"/>
    <cellStyle name="_0_발주설계서(최종-수식)_설계내역서(신천-금호강)" xfId="34"/>
    <cellStyle name="_0_발주설계서(최종-수식)_설계내역서(전체)" xfId="35"/>
    <cellStyle name="_0_발주설계서(최종-수식)_신천금호강 종합개발 기본설계  내역서(수정분)" xfId="36"/>
    <cellStyle name="_0_발주설계서(최종-수식)_신천금호강내역서(수정-보오링,사전재해및환경성제외,측량연장조정9(1).95억0726)" xfId="37"/>
    <cellStyle name="_0_발주설계서(최종-수식)_심사내역서" xfId="38"/>
    <cellStyle name="_00. 폐기물처리" xfId="39"/>
    <cellStyle name="_001_교통영향평가" xfId="40"/>
    <cellStyle name="_01 소하천내역서(동두천시)1차분+전체(계약용)" xfId="41"/>
    <cellStyle name="_01(1).산업단지개발계획" xfId="42"/>
    <cellStyle name="_01.산업단지개발계획" xfId="43"/>
    <cellStyle name="_01.차도1교자재및수량총괄집계" xfId="44"/>
    <cellStyle name="_01.차도1교자재및수량총괄집계_설계예" xfId="45"/>
    <cellStyle name="_01.차도1교자재및수량총괄집계_설계예_손골(1)취락 도로개설공사 실시설계용역내역서" xfId="46"/>
    <cellStyle name="_01.차도1교자재및수량총괄집계_손골(1)취락 도로개설공사 실시설계용역내역서" xfId="47"/>
    <cellStyle name="_01-배수지" xfId="48"/>
    <cellStyle name="_01-배수지_설계예" xfId="49"/>
    <cellStyle name="_01-배수지_설계예_손골(1)취락 도로개설공사 실시설계용역내역서" xfId="50"/>
    <cellStyle name="_01-배수지_손골(1)취락 도로개설공사 실시설계용역내역서" xfId="51"/>
    <cellStyle name="_02(1).지구단위계획" xfId="52"/>
    <cellStyle name="_02.지구단위계획" xfId="53"/>
    <cellStyle name="_02_토질조사(수정)" xfId="54"/>
    <cellStyle name="_021126_목포시청(총괄)" xfId="55"/>
    <cellStyle name="_02-가압장" xfId="56"/>
    <cellStyle name="_02-가압장_설계예" xfId="57"/>
    <cellStyle name="_02-가압장_설계예_손골(1)취락 도로개설공사 실시설계용역내역서" xfId="58"/>
    <cellStyle name="_02-가압장_손골(1)취락 도로개설공사 실시설계용역내역서" xfId="59"/>
    <cellStyle name="_02용역내역서060306" xfId="60"/>
    <cellStyle name="_02인천광역시내역서060519" xfId="61"/>
    <cellStyle name="_03" xfId="62"/>
    <cellStyle name="_03_기본및실시설계(수정)" xfId="63"/>
    <cellStyle name="_04_손배료(수정)" xfId="64"/>
    <cellStyle name="_050309 대한상공회의소 운영 1차 수정" xfId="65"/>
    <cellStyle name="_051216-Ucity 포털사이트-개발예산_이은실" xfId="66"/>
    <cellStyle name="_06(1).내역서(한강 가평삼회)" xfId="67"/>
    <cellStyle name="_071011 농업기술원-통합견적서" xfId="68"/>
    <cellStyle name="_09 군관리계획_적성-전산화내역서" xfId="69"/>
    <cellStyle name="_09 군관리계획_적성-전산화내역서(최종)" xfId="70"/>
    <cellStyle name="_09월소장단회의자료1" xfId="71"/>
    <cellStyle name="_09월소장단회의자료1_B-1,B-1-1노선변경실정보고" xfId="72"/>
    <cellStyle name="_09월소장단회의자료1_B-1,B-1-1노선변경실정보고_번암,산서하수처리장(처리장+관로+마을하수-1)" xfId="73"/>
    <cellStyle name="_09월소장단회의자료1_B-1,B-1-1노선변경실정보고_조천배수지 확장사업 내역서" xfId="74"/>
    <cellStyle name="_09월소장단회의자료1_B-1,B-1-1노선변경실정보고_진안지방상수도개발사업2-19(마을배수관로미포함)" xfId="75"/>
    <cellStyle name="_09월소장단회의자료1_B-1,B-1-1노선변경실정보고_진안지방상수도개발사업2-19(마을배수관로미포함)_고수,공음,신림마을하수도" xfId="76"/>
    <cellStyle name="_09월소장단회의자료1_B-1,B-1-1노선변경실정보고_진안지방상수도개발사업2-19(마을배수관로미포함)_고수,공음,신림마을하수도_조천배수지 확장사업 내역서" xfId="77"/>
    <cellStyle name="_09월소장단회의자료1_B-1,B-1-1노선변경실정보고_진안지방상수도개발사업2-19(마을배수관로미포함)_번암,산서하수처리장(처리장+관로+마을하수-1)" xfId="78"/>
    <cellStyle name="_09월소장단회의자료1_B-1,B-1-1노선변경실정보고_진안지방상수도개발사업2-19(마을배수관로미포함)_조천배수지 확장사업 내역서" xfId="79"/>
    <cellStyle name="_09월소장단회의자료1_번암,산서하수처리장(처리장+관로+마을하수-1)" xfId="80"/>
    <cellStyle name="_09월소장단회의자료1_조천배수지 확장사업 내역서" xfId="81"/>
    <cellStyle name="_09월소장단회의자료1_진안지방상수도개발사업2-19(마을배수관로미포함)" xfId="82"/>
    <cellStyle name="_09월소장단회의자료1_진안지방상수도개발사업2-19(마을배수관로미포함)_고수,공음,신림마을하수도" xfId="83"/>
    <cellStyle name="_09월소장단회의자료1_진안지방상수도개발사업2-19(마을배수관로미포함)_고수,공음,신림마을하수도_조천배수지 확장사업 내역서" xfId="84"/>
    <cellStyle name="_09월소장단회의자료1_진안지방상수도개발사업2-19(마을배수관로미포함)_번암,산서하수처리장(처리장+관로+마을하수-1)" xfId="85"/>
    <cellStyle name="_09월소장단회의자료1_진안지방상수도개발사업2-19(마을배수관로미포함)_조천배수지 확장사업 내역서" xfId="86"/>
    <cellStyle name="_09월소장단회의자료1_토공계획" xfId="87"/>
    <cellStyle name="_09월소장단회의자료1_토공계획_B-1,B-1-1노선변경실정보고" xfId="88"/>
    <cellStyle name="_09월소장단회의자료1_토공계획_B-1,B-1-1노선변경실정보고_번암,산서하수처리장(처리장+관로+마을하수-1)" xfId="89"/>
    <cellStyle name="_09월소장단회의자료1_토공계획_B-1,B-1-1노선변경실정보고_조천배수지 확장사업 내역서" xfId="90"/>
    <cellStyle name="_09월소장단회의자료1_토공계획_B-1,B-1-1노선변경실정보고_진안지방상수도개발사업2-19(마을배수관로미포함)" xfId="91"/>
    <cellStyle name="_09월소장단회의자료1_토공계획_B-1,B-1-1노선변경실정보고_진안지방상수도개발사업2-19(마을배수관로미포함)_고수,공음,신림마을하수도" xfId="92"/>
    <cellStyle name="_09월소장단회의자료1_토공계획_B-1,B-1-1노선변경실정보고_진안지방상수도개발사업2-19(마을배수관로미포함)_고수,공음,신림마을하수도_조천배수지 확장사업 내역서" xfId="93"/>
    <cellStyle name="_09월소장단회의자료1_토공계획_B-1,B-1-1노선변경실정보고_진안지방상수도개발사업2-19(마을배수관로미포함)_번암,산서하수처리장(처리장+관로+마을하수-1)" xfId="94"/>
    <cellStyle name="_09월소장단회의자료1_토공계획_B-1,B-1-1노선변경실정보고_진안지방상수도개발사업2-19(마을배수관로미포함)_조천배수지 확장사업 내역서" xfId="95"/>
    <cellStyle name="_09월소장단회의자료1_토공계획_구조물공사시공계획서" xfId="96"/>
    <cellStyle name="_09월소장단회의자료1_토공계획_구조물공사시공계획서_B-1,B-1-1노선변경실정보고" xfId="97"/>
    <cellStyle name="_09월소장단회의자료1_토공계획_구조물공사시공계획서_B-1,B-1-1노선변경실정보고_번암,산서하수처리장(처리장+관로+마을하수-1)" xfId="98"/>
    <cellStyle name="_09월소장단회의자료1_토공계획_구조물공사시공계획서_B-1,B-1-1노선변경실정보고_조천배수지 확장사업 내역서" xfId="99"/>
    <cellStyle name="_09월소장단회의자료1_토공계획_구조물공사시공계획서_B-1,B-1-1노선변경실정보고_진안지방상수도개발사업2-19(마을배수관로미포함)" xfId="100"/>
    <cellStyle name="_09월소장단회의자료1_토공계획_구조물공사시공계획서_B-1,B-1-1노선변경실정보고_진안지방상수도개발사업2-19(마을배수관로미포함)_고수,공음,신림마을하수도" xfId="101"/>
    <cellStyle name="_09월소장단회의자료1_토공계획_구조물공사시공계획서_B-1,B-1-1노선변경실정보고_진안지방상수도개발사업2-19(마을배수관로미포함)_고수,공음,신림마을하수도_조천배수지 확장사업 내역서" xfId="102"/>
    <cellStyle name="_09월소장단회의자료1_토공계획_구조물공사시공계획서_B-1,B-1-1노선변경실정보고_진안지방상수도개발사업2-19(마을배수관로미포함)_번암,산서하수처리장(처리장+관로+마을하수-1)" xfId="103"/>
    <cellStyle name="_09월소장단회의자료1_토공계획_구조물공사시공계획서_B-1,B-1-1노선변경실정보고_진안지방상수도개발사업2-19(마을배수관로미포함)_조천배수지 확장사업 내역서" xfId="104"/>
    <cellStyle name="_09월소장단회의자료1_토공계획_구조물공사시공계획서_번암,산서하수처리장(처리장+관로+마을하수-1)" xfId="105"/>
    <cellStyle name="_09월소장단회의자료1_토공계획_구조물공사시공계획서_조천배수지 확장사업 내역서" xfId="106"/>
    <cellStyle name="_09월소장단회의자료1_토공계획_구조물공사시공계획서_진안지방상수도개발사업2-19(마을배수관로미포함)" xfId="107"/>
    <cellStyle name="_09월소장단회의자료1_토공계획_구조물공사시공계획서_진안지방상수도개발사업2-19(마을배수관로미포함)_고수,공음,신림마을하수도" xfId="108"/>
    <cellStyle name="_09월소장단회의자료1_토공계획_구조물공사시공계획서_진안지방상수도개발사업2-19(마을배수관로미포함)_고수,공음,신림마을하수도_조천배수지 확장사업 내역서" xfId="109"/>
    <cellStyle name="_09월소장단회의자료1_토공계획_구조물공사시공계획서_진안지방상수도개발사업2-19(마을배수관로미포함)_번암,산서하수처리장(처리장+관로+마을하수-1)" xfId="110"/>
    <cellStyle name="_09월소장단회의자료1_토공계획_구조물공사시공계획서_진안지방상수도개발사업2-19(마을배수관로미포함)_조천배수지 확장사업 내역서" xfId="111"/>
    <cellStyle name="_09월소장단회의자료1_토공계획_번암,산서하수처리장(처리장+관로+마을하수-1)" xfId="112"/>
    <cellStyle name="_09월소장단회의자료1_토공계획_조천배수지 확장사업 내역서" xfId="113"/>
    <cellStyle name="_09월소장단회의자료1_토공계획_진안지방상수도개발사업2-19(마을배수관로미포함)" xfId="114"/>
    <cellStyle name="_09월소장단회의자료1_토공계획_진안지방상수도개발사업2-19(마을배수관로미포함)_고수,공음,신림마을하수도" xfId="115"/>
    <cellStyle name="_09월소장단회의자료1_토공계획_진안지방상수도개발사업2-19(마을배수관로미포함)_고수,공음,신림마을하수도_조천배수지 확장사업 내역서" xfId="116"/>
    <cellStyle name="_09월소장단회의자료1_토공계획_진안지방상수도개발사업2-19(마을배수관로미포함)_번암,산서하수처리장(처리장+관로+마을하수-1)" xfId="117"/>
    <cellStyle name="_09월소장단회의자료1_토공계획_진안지방상수도개발사업2-19(마을배수관로미포함)_조천배수지 확장사업 내역서" xfId="118"/>
    <cellStyle name="_09월소장단회의자료1_토공계획_토공사시공계획서" xfId="119"/>
    <cellStyle name="_09월소장단회의자료1_토공계획_토공사시공계획서(포)" xfId="120"/>
    <cellStyle name="_09월소장단회의자료1_토공계획_토공사시공계획서(포)_B-1,B-1-1노선변경실정보고" xfId="121"/>
    <cellStyle name="_09월소장단회의자료1_토공계획_토공사시공계획서(포)_B-1,B-1-1노선변경실정보고_번암,산서하수처리장(처리장+관로+마을하수-1)" xfId="122"/>
    <cellStyle name="_09월소장단회의자료1_토공계획_토공사시공계획서(포)_B-1,B-1-1노선변경실정보고_조천배수지 확장사업 내역서" xfId="123"/>
    <cellStyle name="_09월소장단회의자료1_토공계획_토공사시공계획서(포)_B-1,B-1-1노선변경실정보고_진안지방상수도개발사업2-19(마을배수관로미포함)" xfId="124"/>
    <cellStyle name="_09월소장단회의자료1_토공계획_토공사시공계획서(포)_B-1,B-1-1노선변경실정보고_진안지방상수도개발사업2-19(마을배수관로미포함)_고수,공음,신림마을하수도" xfId="125"/>
    <cellStyle name="_09월소장단회의자료1_토공계획_토공사시공계획서(포)_B-1,B-1-1노선변경실정보고_진안지방상수도개발사업2-19(마을배수관로미포함)_고수,공음,신림마을하수도_조천배수지 확장사업 내역서" xfId="126"/>
    <cellStyle name="_09월소장단회의자료1_토공계획_토공사시공계획서(포)_B-1,B-1-1노선변경실정보고_진안지방상수도개발사업2-19(마을배수관로미포함)_번암,산서하수처리장(처리장+관로+마을하수-1)" xfId="127"/>
    <cellStyle name="_09월소장단회의자료1_토공계획_토공사시공계획서(포)_B-1,B-1-1노선변경실정보고_진안지방상수도개발사업2-19(마을배수관로미포함)_조천배수지 확장사업 내역서" xfId="128"/>
    <cellStyle name="_09월소장단회의자료1_토공계획_토공사시공계획서(포)_번암,산서하수처리장(처리장+관로+마을하수-1)" xfId="129"/>
    <cellStyle name="_09월소장단회의자료1_토공계획_토공사시공계획서(포)_조천배수지 확장사업 내역서" xfId="130"/>
    <cellStyle name="_09월소장단회의자료1_토공계획_토공사시공계획서(포)_진안지방상수도개발사업2-19(마을배수관로미포함)" xfId="131"/>
    <cellStyle name="_09월소장단회의자료1_토공계획_토공사시공계획서(포)_진안지방상수도개발사업2-19(마을배수관로미포함)_고수,공음,신림마을하수도" xfId="132"/>
    <cellStyle name="_09월소장단회의자료1_토공계획_토공사시공계획서(포)_진안지방상수도개발사업2-19(마을배수관로미포함)_고수,공음,신림마을하수도_조천배수지 확장사업 내역서" xfId="133"/>
    <cellStyle name="_09월소장단회의자료1_토공계획_토공사시공계획서(포)_진안지방상수도개발사업2-19(마을배수관로미포함)_번암,산서하수처리장(처리장+관로+마을하수-1)" xfId="134"/>
    <cellStyle name="_09월소장단회의자료1_토공계획_토공사시공계획서(포)_진안지방상수도개발사업2-19(마을배수관로미포함)_조천배수지 확장사업 내역서" xfId="135"/>
    <cellStyle name="_09월소장단회의자료1_토공계획_토공사시공계획서_B-1,B-1-1노선변경실정보고" xfId="136"/>
    <cellStyle name="_09월소장단회의자료1_토공계획_토공사시공계획서_B-1,B-1-1노선변경실정보고_번암,산서하수처리장(처리장+관로+마을하수-1)" xfId="137"/>
    <cellStyle name="_09월소장단회의자료1_토공계획_토공사시공계획서_B-1,B-1-1노선변경실정보고_조천배수지 확장사업 내역서" xfId="138"/>
    <cellStyle name="_09월소장단회의자료1_토공계획_토공사시공계획서_B-1,B-1-1노선변경실정보고_진안지방상수도개발사업2-19(마을배수관로미포함)" xfId="139"/>
    <cellStyle name="_09월소장단회의자료1_토공계획_토공사시공계획서_B-1,B-1-1노선변경실정보고_진안지방상수도개발사업2-19(마을배수관로미포함)_고수,공음,신림마을하수도" xfId="140"/>
    <cellStyle name="_09월소장단회의자료1_토공계획_토공사시공계획서_B-1,B-1-1노선변경실정보고_진안지방상수도개발사업2-19(마을배수관로미포함)_고수,공음,신림마을하수도_조천배수지 확장사업 내역서" xfId="141"/>
    <cellStyle name="_09월소장단회의자료1_토공계획_토공사시공계획서_B-1,B-1-1노선변경실정보고_진안지방상수도개발사업2-19(마을배수관로미포함)_번암,산서하수처리장(처리장+관로+마을하수-1)" xfId="142"/>
    <cellStyle name="_09월소장단회의자료1_토공계획_토공사시공계획서_B-1,B-1-1노선변경실정보고_진안지방상수도개발사업2-19(마을배수관로미포함)_조천배수지 확장사업 내역서" xfId="143"/>
    <cellStyle name="_09월소장단회의자료1_토공계획_토공사시공계획서_번암,산서하수처리장(처리장+관로+마을하수-1)" xfId="144"/>
    <cellStyle name="_09월소장단회의자료1_토공계획_토공사시공계획서_조천배수지 확장사업 내역서" xfId="145"/>
    <cellStyle name="_09월소장단회의자료1_토공계획_토공사시공계획서_진안지방상수도개발사업2-19(마을배수관로미포함)" xfId="146"/>
    <cellStyle name="_09월소장단회의자료1_토공계획_토공사시공계획서_진안지방상수도개발사업2-19(마을배수관로미포함)_고수,공음,신림마을하수도" xfId="147"/>
    <cellStyle name="_09월소장단회의자료1_토공계획_토공사시공계획서_진안지방상수도개발사업2-19(마을배수관로미포함)_고수,공음,신림마을하수도_조천배수지 확장사업 내역서" xfId="148"/>
    <cellStyle name="_09월소장단회의자료1_토공계획_토공사시공계획서_진안지방상수도개발사업2-19(마을배수관로미포함)_번암,산서하수처리장(처리장+관로+마을하수-1)" xfId="149"/>
    <cellStyle name="_09월소장단회의자료1_토공계획_토공사시공계획서_진안지방상수도개발사업2-19(마을배수관로미포함)_조천배수지 확장사업 내역서" xfId="150"/>
    <cellStyle name="_09월소장단회의자료1_토공시공계획서(효)" xfId="151"/>
    <cellStyle name="_09월소장단회의자료1_토공시공계획서(효)_B-1,B-1-1노선변경실정보고" xfId="152"/>
    <cellStyle name="_09월소장단회의자료1_토공시공계획서(효)_B-1,B-1-1노선변경실정보고_번암,산서하수처리장(처리장+관로+마을하수-1)" xfId="153"/>
    <cellStyle name="_09월소장단회의자료1_토공시공계획서(효)_B-1,B-1-1노선변경실정보고_조천배수지 확장사업 내역서" xfId="154"/>
    <cellStyle name="_09월소장단회의자료1_토공시공계획서(효)_B-1,B-1-1노선변경실정보고_진안지방상수도개발사업2-19(마을배수관로미포함)" xfId="155"/>
    <cellStyle name="_09월소장단회의자료1_토공시공계획서(효)_B-1,B-1-1노선변경실정보고_진안지방상수도개발사업2-19(마을배수관로미포함)_고수,공음,신림마을하수도" xfId="156"/>
    <cellStyle name="_09월소장단회의자료1_토공시공계획서(효)_B-1,B-1-1노선변경실정보고_진안지방상수도개발사업2-19(마을배수관로미포함)_고수,공음,신림마을하수도_조천배수지 확장사업 내역서" xfId="157"/>
    <cellStyle name="_09월소장단회의자료1_토공시공계획서(효)_B-1,B-1-1노선변경실정보고_진안지방상수도개발사업2-19(마을배수관로미포함)_번암,산서하수처리장(처리장+관로+마을하수-1)" xfId="158"/>
    <cellStyle name="_09월소장단회의자료1_토공시공계획서(효)_B-1,B-1-1노선변경실정보고_진안지방상수도개발사업2-19(마을배수관로미포함)_조천배수지 확장사업 내역서" xfId="159"/>
    <cellStyle name="_09월소장단회의자료1_토공시공계획서(효)_구조물공사시공계획서" xfId="160"/>
    <cellStyle name="_09월소장단회의자료1_토공시공계획서(효)_구조물공사시공계획서_B-1,B-1-1노선변경실정보고" xfId="161"/>
    <cellStyle name="_09월소장단회의자료1_토공시공계획서(효)_구조물공사시공계획서_B-1,B-1-1노선변경실정보고_번암,산서하수처리장(처리장+관로+마을하수-1)" xfId="162"/>
    <cellStyle name="_09월소장단회의자료1_토공시공계획서(효)_구조물공사시공계획서_B-1,B-1-1노선변경실정보고_조천배수지 확장사업 내역서" xfId="163"/>
    <cellStyle name="_09월소장단회의자료1_토공시공계획서(효)_구조물공사시공계획서_B-1,B-1-1노선변경실정보고_진안지방상수도개발사업2-19(마을배수관로미포함)" xfId="164"/>
    <cellStyle name="_09월소장단회의자료1_토공시공계획서(효)_구조물공사시공계획서_B-1,B-1-1노선변경실정보고_진안지방상수도개발사업2-19(마을배수관로미포함)_고수,공음,신림마을하수도" xfId="165"/>
    <cellStyle name="_09월소장단회의자료1_토공시공계획서(효)_구조물공사시공계획서_B-1,B-1-1노선변경실정보고_진안지방상수도개발사업2-19(마을배수관로미포함)_고수,공음,신림마을하수도_조천배수지 확장사업 내역서" xfId="166"/>
    <cellStyle name="_09월소장단회의자료1_토공시공계획서(효)_구조물공사시공계획서_B-1,B-1-1노선변경실정보고_진안지방상수도개발사업2-19(마을배수관로미포함)_번암,산서하수처리장(처리장+관로+마을하수-1)" xfId="167"/>
    <cellStyle name="_09월소장단회의자료1_토공시공계획서(효)_구조물공사시공계획서_B-1,B-1-1노선변경실정보고_진안지방상수도개발사업2-19(마을배수관로미포함)_조천배수지 확장사업 내역서" xfId="168"/>
    <cellStyle name="_09월소장단회의자료1_토공시공계획서(효)_구조물공사시공계획서_번암,산서하수처리장(처리장+관로+마을하수-1)" xfId="169"/>
    <cellStyle name="_09월소장단회의자료1_토공시공계획서(효)_구조물공사시공계획서_조천배수지 확장사업 내역서" xfId="170"/>
    <cellStyle name="_09월소장단회의자료1_토공시공계획서(효)_구조물공사시공계획서_진안지방상수도개발사업2-19(마을배수관로미포함)" xfId="171"/>
    <cellStyle name="_09월소장단회의자료1_토공시공계획서(효)_구조물공사시공계획서_진안지방상수도개발사업2-19(마을배수관로미포함)_고수,공음,신림마을하수도" xfId="172"/>
    <cellStyle name="_09월소장단회의자료1_토공시공계획서(효)_구조물공사시공계획서_진안지방상수도개발사업2-19(마을배수관로미포함)_고수,공음,신림마을하수도_조천배수지 확장사업 내역서" xfId="173"/>
    <cellStyle name="_09월소장단회의자료1_토공시공계획서(효)_구조물공사시공계획서_진안지방상수도개발사업2-19(마을배수관로미포함)_번암,산서하수처리장(처리장+관로+마을하수-1)" xfId="174"/>
    <cellStyle name="_09월소장단회의자료1_토공시공계획서(효)_구조물공사시공계획서_진안지방상수도개발사업2-19(마을배수관로미포함)_조천배수지 확장사업 내역서" xfId="175"/>
    <cellStyle name="_09월소장단회의자료1_토공시공계획서(효)_번암,산서하수처리장(처리장+관로+마을하수-1)" xfId="176"/>
    <cellStyle name="_09월소장단회의자료1_토공시공계획서(효)_조천배수지 확장사업 내역서" xfId="177"/>
    <cellStyle name="_09월소장단회의자료1_토공시공계획서(효)_진안지방상수도개발사업2-19(마을배수관로미포함)" xfId="178"/>
    <cellStyle name="_09월소장단회의자료1_토공시공계획서(효)_진안지방상수도개발사업2-19(마을배수관로미포함)_고수,공음,신림마을하수도" xfId="179"/>
    <cellStyle name="_09월소장단회의자료1_토공시공계획서(효)_진안지방상수도개발사업2-19(마을배수관로미포함)_고수,공음,신림마을하수도_조천배수지 확장사업 내역서" xfId="180"/>
    <cellStyle name="_09월소장단회의자료1_토공시공계획서(효)_진안지방상수도개발사업2-19(마을배수관로미포함)_번암,산서하수처리장(처리장+관로+마을하수-1)" xfId="181"/>
    <cellStyle name="_09월소장단회의자료1_토공시공계획서(효)_진안지방상수도개발사업2-19(마을배수관로미포함)_조천배수지 확장사업 내역서" xfId="182"/>
    <cellStyle name="_09월소장단회의자료1_토공시공계획서(효)_토공사시공계획서" xfId="183"/>
    <cellStyle name="_09월소장단회의자료1_토공시공계획서(효)_토공사시공계획서(포)" xfId="184"/>
    <cellStyle name="_09월소장단회의자료1_토공시공계획서(효)_토공사시공계획서(포)_B-1,B-1-1노선변경실정보고" xfId="185"/>
    <cellStyle name="_09월소장단회의자료1_토공시공계획서(효)_토공사시공계획서(포)_B-1,B-1-1노선변경실정보고_번암,산서하수처리장(처리장+관로+마을하수-1)" xfId="186"/>
    <cellStyle name="_09월소장단회의자료1_토공시공계획서(효)_토공사시공계획서(포)_B-1,B-1-1노선변경실정보고_조천배수지 확장사업 내역서" xfId="187"/>
    <cellStyle name="_09월소장단회의자료1_토공시공계획서(효)_토공사시공계획서(포)_B-1,B-1-1노선변경실정보고_진안지방상수도개발사업2-19(마을배수관로미포함)" xfId="188"/>
    <cellStyle name="_09월소장단회의자료1_토공시공계획서(효)_토공사시공계획서(포)_B-1,B-1-1노선변경실정보고_진안지방상수도개발사업2-19(마을배수관로미포함)_고수,공음,신림마을하수도" xfId="189"/>
    <cellStyle name="_09월소장단회의자료1_토공시공계획서(효)_토공사시공계획서(포)_B-1,B-1-1노선변경실정보고_진안지방상수도개발사업2-19(마을배수관로미포함)_고수,공음,신림마을하수도_조천배수지 확장사업 내역서" xfId="190"/>
    <cellStyle name="_09월소장단회의자료1_토공시공계획서(효)_토공사시공계획서(포)_B-1,B-1-1노선변경실정보고_진안지방상수도개발사업2-19(마을배수관로미포함)_번암,산서하수처리장(처리장+관로+마을하수-1)" xfId="191"/>
    <cellStyle name="_09월소장단회의자료1_토공시공계획서(효)_토공사시공계획서(포)_B-1,B-1-1노선변경실정보고_진안지방상수도개발사업2-19(마을배수관로미포함)_조천배수지 확장사업 내역서" xfId="192"/>
    <cellStyle name="_09월소장단회의자료1_토공시공계획서(효)_토공사시공계획서(포)_번암,산서하수처리장(처리장+관로+마을하수-1)" xfId="193"/>
    <cellStyle name="_09월소장단회의자료1_토공시공계획서(효)_토공사시공계획서(포)_조천배수지 확장사업 내역서" xfId="194"/>
    <cellStyle name="_09월소장단회의자료1_토공시공계획서(효)_토공사시공계획서(포)_진안지방상수도개발사업2-19(마을배수관로미포함)" xfId="195"/>
    <cellStyle name="_09월소장단회의자료1_토공시공계획서(효)_토공사시공계획서(포)_진안지방상수도개발사업2-19(마을배수관로미포함)_고수,공음,신림마을하수도" xfId="196"/>
    <cellStyle name="_09월소장단회의자료1_토공시공계획서(효)_토공사시공계획서(포)_진안지방상수도개발사업2-19(마을배수관로미포함)_고수,공음,신림마을하수도_조천배수지 확장사업 내역서" xfId="197"/>
    <cellStyle name="_09월소장단회의자료1_토공시공계획서(효)_토공사시공계획서(포)_진안지방상수도개발사업2-19(마을배수관로미포함)_번암,산서하수처리장(처리장+관로+마을하수-1)" xfId="198"/>
    <cellStyle name="_09월소장단회의자료1_토공시공계획서(효)_토공사시공계획서(포)_진안지방상수도개발사업2-19(마을배수관로미포함)_조천배수지 확장사업 내역서" xfId="199"/>
    <cellStyle name="_09월소장단회의자료1_토공시공계획서(효)_토공사시공계획서_B-1,B-1-1노선변경실정보고" xfId="200"/>
    <cellStyle name="_09월소장단회의자료1_토공시공계획서(효)_토공사시공계획서_B-1,B-1-1노선변경실정보고_번암,산서하수처리장(처리장+관로+마을하수-1)" xfId="201"/>
    <cellStyle name="_09월소장단회의자료1_토공시공계획서(효)_토공사시공계획서_B-1,B-1-1노선변경실정보고_조천배수지 확장사업 내역서" xfId="202"/>
    <cellStyle name="_09월소장단회의자료1_토공시공계획서(효)_토공사시공계획서_B-1,B-1-1노선변경실정보고_진안지방상수도개발사업2-19(마을배수관로미포함)" xfId="203"/>
    <cellStyle name="_09월소장단회의자료1_토공시공계획서(효)_토공사시공계획서_B-1,B-1-1노선변경실정보고_진안지방상수도개발사업2-19(마을배수관로미포함)_고수,공음,신림마을하수도" xfId="204"/>
    <cellStyle name="_09월소장단회의자료1_토공시공계획서(효)_토공사시공계획서_B-1,B-1-1노선변경실정보고_진안지방상수도개발사업2-19(마을배수관로미포함)_고수,공음,신림마을하수도_조천배수지 확장사업 내역서" xfId="205"/>
    <cellStyle name="_09월소장단회의자료1_토공시공계획서(효)_토공사시공계획서_B-1,B-1-1노선변경실정보고_진안지방상수도개발사업2-19(마을배수관로미포함)_번암,산서하수처리장(처리장+관로+마을하수-1)" xfId="206"/>
    <cellStyle name="_09월소장단회의자료1_토공시공계획서(효)_토공사시공계획서_B-1,B-1-1노선변경실정보고_진안지방상수도개발사업2-19(마을배수관로미포함)_조천배수지 확장사업 내역서" xfId="207"/>
    <cellStyle name="_09월소장단회의자료1_토공시공계획서(효)_토공사시공계획서_번암,산서하수처리장(처리장+관로+마을하수-1)" xfId="208"/>
    <cellStyle name="_09월소장단회의자료1_토공시공계획서(효)_토공사시공계획서_조천배수지 확장사업 내역서" xfId="209"/>
    <cellStyle name="_09월소장단회의자료1_토공시공계획서(효)_토공사시공계획서_진안지방상수도개발사업2-19(마을배수관로미포함)" xfId="210"/>
    <cellStyle name="_09월소장단회의자료1_토공시공계획서(효)_토공사시공계획서_진안지방상수도개발사업2-19(마을배수관로미포함)_고수,공음,신림마을하수도" xfId="211"/>
    <cellStyle name="_09월소장단회의자료1_토공시공계획서(효)_토공사시공계획서_진안지방상수도개발사업2-19(마을배수관로미포함)_고수,공음,신림마을하수도_조천배수지 확장사업 내역서" xfId="212"/>
    <cellStyle name="_09월소장단회의자료1_토공시공계획서(효)_토공사시공계획서_진안지방상수도개발사업2-19(마을배수관로미포함)_번암,산서하수처리장(처리장+관로+마을하수-1)" xfId="213"/>
    <cellStyle name="_09월소장단회의자료1_토공시공계획서(효)_토공사시공계획서_진안지방상수도개발사업2-19(마을배수관로미포함)_조천배수지 확장사업 내역서" xfId="214"/>
    <cellStyle name="_1.0설계내역서(전체-최종)" xfId="215"/>
    <cellStyle name="_1_기본계획0510-수정" xfId="216"/>
    <cellStyle name="_1_토지및권리조사" xfId="217"/>
    <cellStyle name="_1000억(공사비)기본및실시설계-1" xfId="218"/>
    <cellStyle name="_11111설계내역서(부곡동노후관교체낙찰율적용)" xfId="219"/>
    <cellStyle name="_1안(Turnkey)_030127" xfId="220"/>
    <cellStyle name="_2.내역서" xfId="221"/>
    <cellStyle name="_2_BP및PM" xfId="222"/>
    <cellStyle name="_2_BusinessPlan수립" xfId="223"/>
    <cellStyle name="_2001년1월소장단회의REV2" xfId="224"/>
    <cellStyle name="_2001년1월소장단회의REV2_B-1,B-1-1노선변경실정보고" xfId="225"/>
    <cellStyle name="_2001년1월소장단회의REV2_B-1,B-1-1노선변경실정보고_번암,산서하수처리장(처리장+관로+마을하수-1)" xfId="226"/>
    <cellStyle name="_2001년1월소장단회의REV2_B-1,B-1-1노선변경실정보고_조천배수지 확장사업 내역서" xfId="227"/>
    <cellStyle name="_2001년1월소장단회의REV2_B-1,B-1-1노선변경실정보고_진안지방상수도개발사업2-19(마을배수관로미포함)" xfId="228"/>
    <cellStyle name="_2001년1월소장단회의REV2_B-1,B-1-1노선변경실정보고_진안지방상수도개발사업2-19(마을배수관로미포함)_고수,공음,신림마을하수도" xfId="229"/>
    <cellStyle name="_2001년1월소장단회의REV2_B-1,B-1-1노선변경실정보고_진안지방상수도개발사업2-19(마을배수관로미포함)_고수,공음,신림마을하수도_조천배수지 확장사업 내역서" xfId="230"/>
    <cellStyle name="_2001년1월소장단회의REV2_B-1,B-1-1노선변경실정보고_진안지방상수도개발사업2-19(마을배수관로미포함)_번암,산서하수처리장(처리장+관로+마을하수-1)" xfId="231"/>
    <cellStyle name="_2001년1월소장단회의REV2_B-1,B-1-1노선변경실정보고_진안지방상수도개발사업2-19(마을배수관로미포함)_조천배수지 확장사업 내역서" xfId="232"/>
    <cellStyle name="_2001년1월소장단회의REV2_번암,산서하수처리장(처리장+관로+마을하수-1)" xfId="233"/>
    <cellStyle name="_2001년1월소장단회의REV2_조천배수지 확장사업 내역서" xfId="234"/>
    <cellStyle name="_2001년1월소장단회의REV2_진안지방상수도개발사업2-19(마을배수관로미포함)" xfId="235"/>
    <cellStyle name="_2001년1월소장단회의REV2_진안지방상수도개발사업2-19(마을배수관로미포함)_고수,공음,신림마을하수도" xfId="236"/>
    <cellStyle name="_2001년1월소장단회의REV2_진안지방상수도개발사업2-19(마을배수관로미포함)_고수,공음,신림마을하수도_조천배수지 확장사업 내역서" xfId="237"/>
    <cellStyle name="_2001년1월소장단회의REV2_진안지방상수도개발사업2-19(마을배수관로미포함)_번암,산서하수처리장(처리장+관로+마을하수-1)" xfId="238"/>
    <cellStyle name="_2001년1월소장단회의REV2_진안지방상수도개발사업2-19(마을배수관로미포함)_조천배수지 확장사업 내역서" xfId="239"/>
    <cellStyle name="_2001년1월소장단회의REV2_토공계획" xfId="240"/>
    <cellStyle name="_2001년1월소장단회의REV2_토공계획_B-1,B-1-1노선변경실정보고" xfId="241"/>
    <cellStyle name="_2001년1월소장단회의REV2_토공계획_B-1,B-1-1노선변경실정보고_번암,산서하수처리장(처리장+관로+마을하수-1)" xfId="242"/>
    <cellStyle name="_2001년1월소장단회의REV2_토공계획_B-1,B-1-1노선변경실정보고_조천배수지 확장사업 내역서" xfId="243"/>
    <cellStyle name="_2001년1월소장단회의REV2_토공계획_B-1,B-1-1노선변경실정보고_진안지방상수도개발사업2-19(마을배수관로미포함)" xfId="244"/>
    <cellStyle name="_2001년1월소장단회의REV2_토공계획_B-1,B-1-1노선변경실정보고_진안지방상수도개발사업2-19(마을배수관로미포함)_고수,공음,신림마을하수도" xfId="245"/>
    <cellStyle name="_2001년1월소장단회의REV2_토공계획_B-1,B-1-1노선변경실정보고_진안지방상수도개발사업2-19(마을배수관로미포함)_고수,공음,신림마을하수도_조천배수지 확장사업 내역서" xfId="246"/>
    <cellStyle name="_2001년1월소장단회의REV2_토공계획_B-1,B-1-1노선변경실정보고_진안지방상수도개발사업2-19(마을배수관로미포함)_번암,산서하수처리장(처리장+관로+마을하수-1)" xfId="247"/>
    <cellStyle name="_2001년1월소장단회의REV2_토공계획_B-1,B-1-1노선변경실정보고_진안지방상수도개발사업2-19(마을배수관로미포함)_조천배수지 확장사업 내역서" xfId="248"/>
    <cellStyle name="_2001년1월소장단회의REV2_토공계획_구조물공사시공계획서" xfId="249"/>
    <cellStyle name="_2001년1월소장단회의REV2_토공계획_구조물공사시공계획서_B-1,B-1-1노선변경실정보고" xfId="250"/>
    <cellStyle name="_2001년1월소장단회의REV2_토공계획_구조물공사시공계획서_B-1,B-1-1노선변경실정보고_번암,산서하수처리장(처리장+관로+마을하수-1)" xfId="251"/>
    <cellStyle name="_2001년1월소장단회의REV2_토공계획_구조물공사시공계획서_B-1,B-1-1노선변경실정보고_조천배수지 확장사업 내역서" xfId="252"/>
    <cellStyle name="_2001년1월소장단회의REV2_토공계획_구조물공사시공계획서_B-1,B-1-1노선변경실정보고_진안지방상수도개발사업2-19(마을배수관로미포함)" xfId="253"/>
    <cellStyle name="_2001년1월소장단회의REV2_토공계획_구조물공사시공계획서_B-1,B-1-1노선변경실정보고_진안지방상수도개발사업2-19(마을배수관로미포함)_고수,공음,신림마을하수도" xfId="254"/>
    <cellStyle name="_2001년1월소장단회의REV2_토공계획_구조물공사시공계획서_B-1,B-1-1노선변경실정보고_진안지방상수도개발사업2-19(마을배수관로미포함)_고수,공음,신림마을하수도_조천배수지 확장사업 내역서" xfId="255"/>
    <cellStyle name="_2001년1월소장단회의REV2_토공계획_구조물공사시공계획서_B-1,B-1-1노선변경실정보고_진안지방상수도개발사업2-19(마을배수관로미포함)_번암,산서하수처리장(처리장+관로+마을하수-1)" xfId="256"/>
    <cellStyle name="_2001년1월소장단회의REV2_토공계획_구조물공사시공계획서_B-1,B-1-1노선변경실정보고_진안지방상수도개발사업2-19(마을배수관로미포함)_조천배수지 확장사업 내역서" xfId="257"/>
    <cellStyle name="_2001년1월소장단회의REV2_토공계획_구조물공사시공계획서_번암,산서하수처리장(처리장+관로+마을하수-1)" xfId="258"/>
    <cellStyle name="_2001년1월소장단회의REV2_토공계획_구조물공사시공계획서_조천배수지 확장사업 내역서" xfId="259"/>
    <cellStyle name="_2001년1월소장단회의REV2_토공계획_구조물공사시공계획서_진안지방상수도개발사업2-19(마을배수관로미포함)" xfId="260"/>
    <cellStyle name="_2001년1월소장단회의REV2_토공계획_구조물공사시공계획서_진안지방상수도개발사업2-19(마을배수관로미포함)_고수,공음,신림마을하수도" xfId="261"/>
    <cellStyle name="_2001년1월소장단회의REV2_토공계획_구조물공사시공계획서_진안지방상수도개발사업2-19(마을배수관로미포함)_고수,공음,신림마을하수도_조천배수지 확장사업 내역서" xfId="262"/>
    <cellStyle name="_2001년1월소장단회의REV2_토공계획_구조물공사시공계획서_진안지방상수도개발사업2-19(마을배수관로미포함)_번암,산서하수처리장(처리장+관로+마을하수-1)" xfId="263"/>
    <cellStyle name="_2001년1월소장단회의REV2_토공계획_구조물공사시공계획서_진안지방상수도개발사업2-19(마을배수관로미포함)_조천배수지 확장사업 내역서" xfId="264"/>
    <cellStyle name="_2001년1월소장단회의REV2_토공계획_번암,산서하수처리장(처리장+관로+마을하수-1)" xfId="265"/>
    <cellStyle name="_2001년1월소장단회의REV2_토공계획_조천배수지 확장사업 내역서" xfId="266"/>
    <cellStyle name="_2001년1월소장단회의REV2_토공계획_진안지방상수도개발사업2-19(마을배수관로미포함)" xfId="267"/>
    <cellStyle name="_2001년1월소장단회의REV2_토공계획_진안지방상수도개발사업2-19(마을배수관로미포함)_고수,공음,신림마을하수도" xfId="268"/>
    <cellStyle name="_2001년1월소장단회의REV2_토공계획_진안지방상수도개발사업2-19(마을배수관로미포함)_고수,공음,신림마을하수도_조천배수지 확장사업 내역서" xfId="269"/>
    <cellStyle name="_2001년1월소장단회의REV2_토공계획_진안지방상수도개발사업2-19(마을배수관로미포함)_번암,산서하수처리장(처리장+관로+마을하수-1)" xfId="270"/>
    <cellStyle name="_2001년1월소장단회의REV2_토공계획_진안지방상수도개발사업2-19(마을배수관로미포함)_조천배수지 확장사업 내역서" xfId="271"/>
    <cellStyle name="_2001년1월소장단회의REV2_토공계획_토공사시공계획서" xfId="272"/>
    <cellStyle name="_2001년1월소장단회의REV2_토공계획_토공사시공계획서(포)" xfId="273"/>
    <cellStyle name="_2001년1월소장단회의REV2_토공계획_토공사시공계획서(포)_B-1,B-1-1노선변경실정보고" xfId="274"/>
    <cellStyle name="_2001년1월소장단회의REV2_토공계획_토공사시공계획서(포)_B-1,B-1-1노선변경실정보고_번암,산서하수처리장(처리장+관로+마을하수-1)" xfId="275"/>
    <cellStyle name="_2001년1월소장단회의REV2_토공계획_토공사시공계획서(포)_B-1,B-1-1노선변경실정보고_조천배수지 확장사업 내역서" xfId="276"/>
    <cellStyle name="_2001년1월소장단회의REV2_토공계획_토공사시공계획서(포)_B-1,B-1-1노선변경실정보고_진안지방상수도개발사업2-19(마을배수관로미포함)" xfId="277"/>
    <cellStyle name="_2001년1월소장단회의REV2_토공계획_토공사시공계획서(포)_B-1,B-1-1노선변경실정보고_진안지방상수도개발사업2-19(마을배수관로미포함)_고수,공음,신림마을하수도" xfId="278"/>
    <cellStyle name="_2001년1월소장단회의REV2_토공계획_토공사시공계획서(포)_B-1,B-1-1노선변경실정보고_진안지방상수도개발사업2-19(마을배수관로미포함)_고수,공음,신림마을하수도_조천배수지 확장사업 내역서" xfId="279"/>
    <cellStyle name="_2001년1월소장단회의REV2_토공계획_토공사시공계획서(포)_B-1,B-1-1노선변경실정보고_진안지방상수도개발사업2-19(마을배수관로미포함)_번암,산서하수처리장(처리장+관로+마을하수-1)" xfId="280"/>
    <cellStyle name="_2001년1월소장단회의REV2_토공계획_토공사시공계획서(포)_B-1,B-1-1노선변경실정보고_진안지방상수도개발사업2-19(마을배수관로미포함)_조천배수지 확장사업 내역서" xfId="281"/>
    <cellStyle name="_2001년1월소장단회의REV2_토공계획_토공사시공계획서(포)_번암,산서하수처리장(처리장+관로+마을하수-1)" xfId="282"/>
    <cellStyle name="_2001년1월소장단회의REV2_토공계획_토공사시공계획서(포)_조천배수지 확장사업 내역서" xfId="283"/>
    <cellStyle name="_2001년1월소장단회의REV2_토공계획_토공사시공계획서(포)_진안지방상수도개발사업2-19(마을배수관로미포함)" xfId="284"/>
    <cellStyle name="_2001년1월소장단회의REV2_토공계획_토공사시공계획서(포)_진안지방상수도개발사업2-19(마을배수관로미포함)_고수,공음,신림마을하수도" xfId="285"/>
    <cellStyle name="_2001년1월소장단회의REV2_토공계획_토공사시공계획서(포)_진안지방상수도개발사업2-19(마을배수관로미포함)_고수,공음,신림마을하수도_조천배수지 확장사업 내역서" xfId="286"/>
    <cellStyle name="_2001년1월소장단회의REV2_토공계획_토공사시공계획서(포)_진안지방상수도개발사업2-19(마을배수관로미포함)_번암,산서하수처리장(처리장+관로+마을하수-1)" xfId="287"/>
    <cellStyle name="_2001년1월소장단회의REV2_토공계획_토공사시공계획서(포)_진안지방상수도개발사업2-19(마을배수관로미포함)_조천배수지 확장사업 내역서" xfId="288"/>
    <cellStyle name="_2001년1월소장단회의REV2_토공계획_토공사시공계획서_B-1,B-1-1노선변경실정보고" xfId="289"/>
    <cellStyle name="_2001년1월소장단회의REV2_토공계획_토공사시공계획서_B-1,B-1-1노선변경실정보고_번암,산서하수처리장(처리장+관로+마을하수-1)" xfId="290"/>
    <cellStyle name="_2001년1월소장단회의REV2_토공계획_토공사시공계획서_B-1,B-1-1노선변경실정보고_조천배수지 확장사업 내역서" xfId="291"/>
    <cellStyle name="_2001년1월소장단회의REV2_토공계획_토공사시공계획서_B-1,B-1-1노선변경실정보고_진안지방상수도개발사업2-19(마을배수관로미포함)" xfId="292"/>
    <cellStyle name="_2001년1월소장단회의REV2_토공계획_토공사시공계획서_B-1,B-1-1노선변경실정보고_진안지방상수도개발사업2-19(마을배수관로미포함)_고수,공음,신림마을하수도" xfId="293"/>
    <cellStyle name="_2001년1월소장단회의REV2_토공계획_토공사시공계획서_B-1,B-1-1노선변경실정보고_진안지방상수도개발사업2-19(마을배수관로미포함)_고수,공음,신림마을하수도_조천배수지 확장사업 내역서" xfId="294"/>
    <cellStyle name="_2001년1월소장단회의REV2_토공계획_토공사시공계획서_B-1,B-1-1노선변경실정보고_진안지방상수도개발사업2-19(마을배수관로미포함)_번암,산서하수처리장(처리장+관로+마을하수-1)" xfId="295"/>
    <cellStyle name="_2001년1월소장단회의REV2_토공계획_토공사시공계획서_B-1,B-1-1노선변경실정보고_진안지방상수도개발사업2-19(마을배수관로미포함)_조천배수지 확장사업 내역서" xfId="296"/>
    <cellStyle name="_2001년1월소장단회의REV2_토공계획_토공사시공계획서_번암,산서하수처리장(처리장+관로+마을하수-1)" xfId="297"/>
    <cellStyle name="_2001년1월소장단회의REV2_토공계획_토공사시공계획서_조천배수지 확장사업 내역서" xfId="298"/>
    <cellStyle name="_2001년1월소장단회의REV2_토공계획_토공사시공계획서_진안지방상수도개발사업2-19(마을배수관로미포함)" xfId="299"/>
    <cellStyle name="_2001년1월소장단회의REV2_토공계획_토공사시공계획서_진안지방상수도개발사업2-19(마을배수관로미포함)_고수,공음,신림마을하수도" xfId="300"/>
    <cellStyle name="_2001년1월소장단회의REV2_토공계획_토공사시공계획서_진안지방상수도개발사업2-19(마을배수관로미포함)_고수,공음,신림마을하수도_조천배수지 확장사업 내역서" xfId="301"/>
    <cellStyle name="_2001년1월소장단회의REV2_토공계획_토공사시공계획서_진안지방상수도개발사업2-19(마을배수관로미포함)_번암,산서하수처리장(처리장+관로+마을하수-1)" xfId="302"/>
    <cellStyle name="_2001년1월소장단회의REV2_토공계획_토공사시공계획서_진안지방상수도개발사업2-19(마을배수관로미포함)_조천배수지 확장사업 내역서" xfId="303"/>
    <cellStyle name="_2001년1월소장단회의REV2_토공시공계획서(효)" xfId="304"/>
    <cellStyle name="_2001년1월소장단회의REV2_토공시공계획서(효)_B-1,B-1-1노선변경실정보고" xfId="305"/>
    <cellStyle name="_2001년1월소장단회의REV2_토공시공계획서(효)_B-1,B-1-1노선변경실정보고_번암,산서하수처리장(처리장+관로+마을하수-1)" xfId="306"/>
    <cellStyle name="_2001년1월소장단회의REV2_토공시공계획서(효)_B-1,B-1-1노선변경실정보고_조천배수지 확장사업 내역서" xfId="307"/>
    <cellStyle name="_2001년1월소장단회의REV2_토공시공계획서(효)_B-1,B-1-1노선변경실정보고_진안지방상수도개발사업2-19(마을배수관로미포함)" xfId="308"/>
    <cellStyle name="_2001년1월소장단회의REV2_토공시공계획서(효)_B-1,B-1-1노선변경실정보고_진안지방상수도개발사업2-19(마을배수관로미포함)_고수,공음,신림마을하수도" xfId="309"/>
    <cellStyle name="_2001년1월소장단회의REV2_토공시공계획서(효)_B-1,B-1-1노선변경실정보고_진안지방상수도개발사업2-19(마을배수관로미포함)_고수,공음,신림마을하수도_조천배수지 확장사업 내역서" xfId="310"/>
    <cellStyle name="_2001년1월소장단회의REV2_토공시공계획서(효)_B-1,B-1-1노선변경실정보고_진안지방상수도개발사업2-19(마을배수관로미포함)_번암,산서하수처리장(처리장+관로+마을하수-1)" xfId="311"/>
    <cellStyle name="_2001년1월소장단회의REV2_토공시공계획서(효)_B-1,B-1-1노선변경실정보고_진안지방상수도개발사업2-19(마을배수관로미포함)_조천배수지 확장사업 내역서" xfId="312"/>
    <cellStyle name="_2001년1월소장단회의REV2_토공시공계획서(효)_구조물공사시공계획서" xfId="313"/>
    <cellStyle name="_2001년1월소장단회의REV2_토공시공계획서(효)_구조물공사시공계획서_B-1,B-1-1노선변경실정보고" xfId="314"/>
    <cellStyle name="_2001년1월소장단회의REV2_토공시공계획서(효)_구조물공사시공계획서_B-1,B-1-1노선변경실정보고_번암,산서하수처리장(처리장+관로+마을하수-1)" xfId="315"/>
    <cellStyle name="_2001년1월소장단회의REV2_토공시공계획서(효)_구조물공사시공계획서_B-1,B-1-1노선변경실정보고_조천배수지 확장사업 내역서" xfId="316"/>
    <cellStyle name="_2001년1월소장단회의REV2_토공시공계획서(효)_구조물공사시공계획서_B-1,B-1-1노선변경실정보고_진안지방상수도개발사업2-19(마을배수관로미포함)" xfId="317"/>
    <cellStyle name="_2001년1월소장단회의REV2_토공시공계획서(효)_구조물공사시공계획서_B-1,B-1-1노선변경실정보고_진안지방상수도개발사업2-19(마을배수관로미포함)_고수,공음,신림마을하수도" xfId="318"/>
    <cellStyle name="_2001년1월소장단회의REV2_토공시공계획서(효)_구조물공사시공계획서_B-1,B-1-1노선변경실정보고_진안지방상수도개발사업2-19(마을배수관로미포함)_고수,공음,신림마을하수도_조천배수지 확장사업 내역서" xfId="319"/>
    <cellStyle name="_2001년1월소장단회의REV2_토공시공계획서(효)_구조물공사시공계획서_B-1,B-1-1노선변경실정보고_진안지방상수도개발사업2-19(마을배수관로미포함)_번암,산서하수처리장(처리장+관로+마을하수-1)" xfId="320"/>
    <cellStyle name="_2001년1월소장단회의REV2_토공시공계획서(효)_구조물공사시공계획서_B-1,B-1-1노선변경실정보고_진안지방상수도개발사업2-19(마을배수관로미포함)_조천배수지 확장사업 내역서" xfId="321"/>
    <cellStyle name="_2001년1월소장단회의REV2_토공시공계획서(효)_구조물공사시공계획서_번암,산서하수처리장(처리장+관로+마을하수-1)" xfId="322"/>
    <cellStyle name="_2001년1월소장단회의REV2_토공시공계획서(효)_구조물공사시공계획서_조천배수지 확장사업 내역서" xfId="323"/>
    <cellStyle name="_2001년1월소장단회의REV2_토공시공계획서(효)_구조물공사시공계획서_진안지방상수도개발사업2-19(마을배수관로미포함)" xfId="324"/>
    <cellStyle name="_2001년1월소장단회의REV2_토공시공계획서(효)_구조물공사시공계획서_진안지방상수도개발사업2-19(마을배수관로미포함)_고수,공음,신림마을하수도" xfId="325"/>
    <cellStyle name="_2001년1월소장단회의REV2_토공시공계획서(효)_구조물공사시공계획서_진안지방상수도개발사업2-19(마을배수관로미포함)_고수,공음,신림마을하수도_조천배수지 확장사업 내역서" xfId="326"/>
    <cellStyle name="_2001년1월소장단회의REV2_토공시공계획서(효)_구조물공사시공계획서_진안지방상수도개발사업2-19(마을배수관로미포함)_번암,산서하수처리장(처리장+관로+마을하수-1)" xfId="327"/>
    <cellStyle name="_2001년1월소장단회의REV2_토공시공계획서(효)_구조물공사시공계획서_진안지방상수도개발사업2-19(마을배수관로미포함)_조천배수지 확장사업 내역서" xfId="328"/>
    <cellStyle name="_2001년1월소장단회의REV2_토공시공계획서(효)_번암,산서하수처리장(처리장+관로+마을하수-1)" xfId="329"/>
    <cellStyle name="_2001년1월소장단회의REV2_토공시공계획서(효)_조천배수지 확장사업 내역서" xfId="330"/>
    <cellStyle name="_2001년1월소장단회의REV2_토공시공계획서(효)_진안지방상수도개발사업2-19(마을배수관로미포함)" xfId="331"/>
    <cellStyle name="_2001년1월소장단회의REV2_토공시공계획서(효)_진안지방상수도개발사업2-19(마을배수관로미포함)_고수,공음,신림마을하수도" xfId="332"/>
    <cellStyle name="_2001년1월소장단회의REV2_토공시공계획서(효)_진안지방상수도개발사업2-19(마을배수관로미포함)_고수,공음,신림마을하수도_조천배수지 확장사업 내역서" xfId="333"/>
    <cellStyle name="_2001년1월소장단회의REV2_토공시공계획서(효)_진안지방상수도개발사업2-19(마을배수관로미포함)_번암,산서하수처리장(처리장+관로+마을하수-1)" xfId="334"/>
    <cellStyle name="_2001년1월소장단회의REV2_토공시공계획서(효)_진안지방상수도개발사업2-19(마을배수관로미포함)_조천배수지 확장사업 내역서" xfId="335"/>
    <cellStyle name="_2001년1월소장단회의REV2_토공시공계획서(효)_토공사시공계획서" xfId="336"/>
    <cellStyle name="_2001년1월소장단회의REV2_토공시공계획서(효)_토공사시공계획서(포)" xfId="337"/>
    <cellStyle name="_2001년1월소장단회의REV2_토공시공계획서(효)_토공사시공계획서(포)_B-1,B-1-1노선변경실정보고" xfId="338"/>
    <cellStyle name="_2001년1월소장단회의REV2_토공시공계획서(효)_토공사시공계획서(포)_B-1,B-1-1노선변경실정보고_번암,산서하수처리장(처리장+관로+마을하수-1)" xfId="339"/>
    <cellStyle name="_2001년1월소장단회의REV2_토공시공계획서(효)_토공사시공계획서(포)_B-1,B-1-1노선변경실정보고_조천배수지 확장사업 내역서" xfId="340"/>
    <cellStyle name="_2001년1월소장단회의REV2_토공시공계획서(효)_토공사시공계획서(포)_B-1,B-1-1노선변경실정보고_진안지방상수도개발사업2-19(마을배수관로미포함)" xfId="341"/>
    <cellStyle name="_2001년1월소장단회의REV2_토공시공계획서(효)_토공사시공계획서(포)_B-1,B-1-1노선변경실정보고_진안지방상수도개발사업2-19(마을배수관로미포함)_고수,공음,신림마을하수도" xfId="342"/>
    <cellStyle name="_2001년1월소장단회의REV2_토공시공계획서(효)_토공사시공계획서(포)_B-1,B-1-1노선변경실정보고_진안지방상수도개발사업2-19(마을배수관로미포함)_고수,공음,신림마을하수도_조천배수지 확장사업 내역서" xfId="343"/>
    <cellStyle name="_2001년1월소장단회의REV2_토공시공계획서(효)_토공사시공계획서(포)_B-1,B-1-1노선변경실정보고_진안지방상수도개발사업2-19(마을배수관로미포함)_번암,산서하수처리장(처리장+관로+마을하수-1)" xfId="344"/>
    <cellStyle name="_2001년1월소장단회의REV2_토공시공계획서(효)_토공사시공계획서(포)_B-1,B-1-1노선변경실정보고_진안지방상수도개발사업2-19(마을배수관로미포함)_조천배수지 확장사업 내역서" xfId="345"/>
    <cellStyle name="_2001년1월소장단회의REV2_토공시공계획서(효)_토공사시공계획서(포)_번암,산서하수처리장(처리장+관로+마을하수-1)" xfId="346"/>
    <cellStyle name="_2001년1월소장단회의REV2_토공시공계획서(효)_토공사시공계획서(포)_조천배수지 확장사업 내역서" xfId="347"/>
    <cellStyle name="_2001년1월소장단회의REV2_토공시공계획서(효)_토공사시공계획서(포)_진안지방상수도개발사업2-19(마을배수관로미포함)" xfId="348"/>
    <cellStyle name="_2001년1월소장단회의REV2_토공시공계획서(효)_토공사시공계획서(포)_진안지방상수도개발사업2-19(마을배수관로미포함)_고수,공음,신림마을하수도" xfId="349"/>
    <cellStyle name="_2001년1월소장단회의REV2_토공시공계획서(효)_토공사시공계획서(포)_진안지방상수도개발사업2-19(마을배수관로미포함)_고수,공음,신림마을하수도_조천배수지 확장사업 내역서" xfId="350"/>
    <cellStyle name="_2001년1월소장단회의REV2_토공시공계획서(효)_토공사시공계획서(포)_진안지방상수도개발사업2-19(마을배수관로미포함)_번암,산서하수처리장(처리장+관로+마을하수-1)" xfId="351"/>
    <cellStyle name="_2001년1월소장단회의REV2_토공시공계획서(효)_토공사시공계획서(포)_진안지방상수도개발사업2-19(마을배수관로미포함)_조천배수지 확장사업 내역서" xfId="352"/>
    <cellStyle name="_2001년1월소장단회의REV2_토공시공계획서(효)_토공사시공계획서_B-1,B-1-1노선변경실정보고" xfId="353"/>
    <cellStyle name="_2001년1월소장단회의REV2_토공시공계획서(효)_토공사시공계획서_B-1,B-1-1노선변경실정보고_번암,산서하수처리장(처리장+관로+마을하수-1)" xfId="354"/>
    <cellStyle name="_2001년1월소장단회의REV2_토공시공계획서(효)_토공사시공계획서_B-1,B-1-1노선변경실정보고_조천배수지 확장사업 내역서" xfId="355"/>
    <cellStyle name="_2001년1월소장단회의REV2_토공시공계획서(효)_토공사시공계획서_B-1,B-1-1노선변경실정보고_진안지방상수도개발사업2-19(마을배수관로미포함)" xfId="356"/>
    <cellStyle name="_2001년1월소장단회의REV2_토공시공계획서(효)_토공사시공계획서_B-1,B-1-1노선변경실정보고_진안지방상수도개발사업2-19(마을배수관로미포함)_고수,공음,신림마을하수도" xfId="357"/>
    <cellStyle name="_2001년1월소장단회의REV2_토공시공계획서(효)_토공사시공계획서_B-1,B-1-1노선변경실정보고_진안지방상수도개발사업2-19(마을배수관로미포함)_고수,공음,신림마을하수도_조천배수지 확장사업 내역서" xfId="358"/>
    <cellStyle name="_2001년1월소장단회의REV2_토공시공계획서(효)_토공사시공계획서_B-1,B-1-1노선변경실정보고_진안지방상수도개발사업2-19(마을배수관로미포함)_번암,산서하수처리장(처리장+관로+마을하수-1)" xfId="359"/>
    <cellStyle name="_2001년1월소장단회의REV2_토공시공계획서(효)_토공사시공계획서_B-1,B-1-1노선변경실정보고_진안지방상수도개발사업2-19(마을배수관로미포함)_조천배수지 확장사업 내역서" xfId="360"/>
    <cellStyle name="_2001년1월소장단회의REV2_토공시공계획서(효)_토공사시공계획서_번암,산서하수처리장(처리장+관로+마을하수-1)" xfId="361"/>
    <cellStyle name="_2001년1월소장단회의REV2_토공시공계획서(효)_토공사시공계획서_조천배수지 확장사업 내역서" xfId="362"/>
    <cellStyle name="_2001년1월소장단회의REV2_토공시공계획서(효)_토공사시공계획서_진안지방상수도개발사업2-19(마을배수관로미포함)" xfId="363"/>
    <cellStyle name="_2001년1월소장단회의REV2_토공시공계획서(효)_토공사시공계획서_진안지방상수도개발사업2-19(마을배수관로미포함)_고수,공음,신림마을하수도" xfId="364"/>
    <cellStyle name="_2001년1월소장단회의REV2_토공시공계획서(효)_토공사시공계획서_진안지방상수도개발사업2-19(마을배수관로미포함)_고수,공음,신림마을하수도_조천배수지 확장사업 내역서" xfId="365"/>
    <cellStyle name="_2001년1월소장단회의REV2_토공시공계획서(효)_토공사시공계획서_진안지방상수도개발사업2-19(마을배수관로미포함)_번암,산서하수처리장(처리장+관로+마을하수-1)" xfId="366"/>
    <cellStyle name="_2001년1월소장단회의REV2_토공시공계획서(효)_토공사시공계획서_진안지방상수도개발사업2-19(마을배수관로미포함)_조천배수지 확장사업 내역서" xfId="367"/>
    <cellStyle name="_2001년1월소장회의" xfId="368"/>
    <cellStyle name="_2001년1월소장회의_B-1,B-1-1노선변경실정보고" xfId="369"/>
    <cellStyle name="_2001년1월소장회의_B-1,B-1-1노선변경실정보고_번암,산서하수처리장(처리장+관로+마을하수-1)" xfId="370"/>
    <cellStyle name="_2001년1월소장회의_B-1,B-1-1노선변경실정보고_조천배수지 확장사업 내역서" xfId="371"/>
    <cellStyle name="_2001년1월소장회의_B-1,B-1-1노선변경실정보고_진안지방상수도개발사업2-19(마을배수관로미포함)" xfId="372"/>
    <cellStyle name="_2001년1월소장회의_B-1,B-1-1노선변경실정보고_진안지방상수도개발사업2-19(마을배수관로미포함)_고수,공음,신림마을하수도" xfId="373"/>
    <cellStyle name="_2001년1월소장회의_B-1,B-1-1노선변경실정보고_진안지방상수도개발사업2-19(마을배수관로미포함)_고수,공음,신림마을하수도_조천배수지 확장사업 내역서" xfId="374"/>
    <cellStyle name="_2001년1월소장회의_B-1,B-1-1노선변경실정보고_진안지방상수도개발사업2-19(마을배수관로미포함)_번암,산서하수처리장(처리장+관로+마을하수-1)" xfId="375"/>
    <cellStyle name="_2001년1월소장회의_B-1,B-1-1노선변경실정보고_진안지방상수도개발사업2-19(마을배수관로미포함)_조천배수지 확장사업 내역서" xfId="376"/>
    <cellStyle name="_2001년1월소장회의_번암,산서하수처리장(처리장+관로+마을하수-1)" xfId="377"/>
    <cellStyle name="_2001년1월소장회의_조천배수지 확장사업 내역서" xfId="378"/>
    <cellStyle name="_2001년1월소장회의_진안지방상수도개발사업2-19(마을배수관로미포함)" xfId="379"/>
    <cellStyle name="_2001년1월소장회의_진안지방상수도개발사업2-19(마을배수관로미포함)_고수,공음,신림마을하수도" xfId="380"/>
    <cellStyle name="_2001년1월소장회의_진안지방상수도개발사업2-19(마을배수관로미포함)_고수,공음,신림마을하수도_조천배수지 확장사업 내역서" xfId="381"/>
    <cellStyle name="_2001년1월소장회의_진안지방상수도개발사업2-19(마을배수관로미포함)_번암,산서하수처리장(처리장+관로+마을하수-1)" xfId="382"/>
    <cellStyle name="_2001년1월소장회의_진안지방상수도개발사업2-19(마을배수관로미포함)_조천배수지 확장사업 내역서" xfId="383"/>
    <cellStyle name="_2001년1월소장회의_토공계획" xfId="384"/>
    <cellStyle name="_2001년1월소장회의_토공계획_B-1,B-1-1노선변경실정보고" xfId="385"/>
    <cellStyle name="_2001년1월소장회의_토공계획_B-1,B-1-1노선변경실정보고_번암,산서하수처리장(처리장+관로+마을하수-1)" xfId="386"/>
    <cellStyle name="_2001년1월소장회의_토공계획_B-1,B-1-1노선변경실정보고_조천배수지 확장사업 내역서" xfId="387"/>
    <cellStyle name="_2001년1월소장회의_토공계획_B-1,B-1-1노선변경실정보고_진안지방상수도개발사업2-19(마을배수관로미포함)" xfId="388"/>
    <cellStyle name="_2001년1월소장회의_토공계획_B-1,B-1-1노선변경실정보고_진안지방상수도개발사업2-19(마을배수관로미포함)_고수,공음,신림마을하수도" xfId="389"/>
    <cellStyle name="_2001년1월소장회의_토공계획_B-1,B-1-1노선변경실정보고_진안지방상수도개발사업2-19(마을배수관로미포함)_고수,공음,신림마을하수도_조천배수지 확장사업 내역서" xfId="390"/>
    <cellStyle name="_2001년1월소장회의_토공계획_B-1,B-1-1노선변경실정보고_진안지방상수도개발사업2-19(마을배수관로미포함)_번암,산서하수처리장(처리장+관로+마을하수-1)" xfId="391"/>
    <cellStyle name="_2001년1월소장회의_토공계획_B-1,B-1-1노선변경실정보고_진안지방상수도개발사업2-19(마을배수관로미포함)_조천배수지 확장사업 내역서" xfId="392"/>
    <cellStyle name="_2001년1월소장회의_토공계획_구조물공사시공계획서" xfId="393"/>
    <cellStyle name="_2001년1월소장회의_토공계획_구조물공사시공계획서_B-1,B-1-1노선변경실정보고" xfId="394"/>
    <cellStyle name="_2001년1월소장회의_토공계획_구조물공사시공계획서_B-1,B-1-1노선변경실정보고_번암,산서하수처리장(처리장+관로+마을하수-1)" xfId="395"/>
    <cellStyle name="_2001년1월소장회의_토공계획_구조물공사시공계획서_B-1,B-1-1노선변경실정보고_조천배수지 확장사업 내역서" xfId="396"/>
    <cellStyle name="_2001년1월소장회의_토공계획_구조물공사시공계획서_B-1,B-1-1노선변경실정보고_진안지방상수도개발사업2-19(마을배수관로미포함)" xfId="397"/>
    <cellStyle name="_2001년1월소장회의_토공계획_구조물공사시공계획서_B-1,B-1-1노선변경실정보고_진안지방상수도개발사업2-19(마을배수관로미포함)_고수,공음,신림마을하수도" xfId="398"/>
    <cellStyle name="_2001년1월소장회의_토공계획_구조물공사시공계획서_B-1,B-1-1노선변경실정보고_진안지방상수도개발사업2-19(마을배수관로미포함)_고수,공음,신림마을하수도_조천배수지 확장사업 내역서" xfId="399"/>
    <cellStyle name="_2001년1월소장회의_토공계획_구조물공사시공계획서_B-1,B-1-1노선변경실정보고_진안지방상수도개발사업2-19(마을배수관로미포함)_번암,산서하수처리장(처리장+관로+마을하수-1)" xfId="400"/>
    <cellStyle name="_2001년1월소장회의_토공계획_구조물공사시공계획서_B-1,B-1-1노선변경실정보고_진안지방상수도개발사업2-19(마을배수관로미포함)_조천배수지 확장사업 내역서" xfId="401"/>
    <cellStyle name="_2001년1월소장회의_토공계획_구조물공사시공계획서_번암,산서하수처리장(처리장+관로+마을하수-1)" xfId="402"/>
    <cellStyle name="_2001년1월소장회의_토공계획_구조물공사시공계획서_조천배수지 확장사업 내역서" xfId="403"/>
    <cellStyle name="_2001년1월소장회의_토공계획_구조물공사시공계획서_진안지방상수도개발사업2-19(마을배수관로미포함)" xfId="404"/>
    <cellStyle name="_2001년1월소장회의_토공계획_구조물공사시공계획서_진안지방상수도개발사업2-19(마을배수관로미포함)_고수,공음,신림마을하수도" xfId="405"/>
    <cellStyle name="_2001년1월소장회의_토공계획_구조물공사시공계획서_진안지방상수도개발사업2-19(마을배수관로미포함)_고수,공음,신림마을하수도_조천배수지 확장사업 내역서" xfId="406"/>
    <cellStyle name="_2001년1월소장회의_토공계획_구조물공사시공계획서_진안지방상수도개발사업2-19(마을배수관로미포함)_번암,산서하수처리장(처리장+관로+마을하수-1)" xfId="407"/>
    <cellStyle name="_2001년1월소장회의_토공계획_구조물공사시공계획서_진안지방상수도개발사업2-19(마을배수관로미포함)_조천배수지 확장사업 내역서" xfId="408"/>
    <cellStyle name="_2001년1월소장회의_토공계획_번암,산서하수처리장(처리장+관로+마을하수-1)" xfId="409"/>
    <cellStyle name="_2001년1월소장회의_토공계획_조천배수지 확장사업 내역서" xfId="410"/>
    <cellStyle name="_2001년1월소장회의_토공계획_진안지방상수도개발사업2-19(마을배수관로미포함)" xfId="411"/>
    <cellStyle name="_2001년1월소장회의_토공계획_진안지방상수도개발사업2-19(마을배수관로미포함)_고수,공음,신림마을하수도" xfId="412"/>
    <cellStyle name="_2001년1월소장회의_토공계획_진안지방상수도개발사업2-19(마을배수관로미포함)_고수,공음,신림마을하수도_조천배수지 확장사업 내역서" xfId="413"/>
    <cellStyle name="_2001년1월소장회의_토공계획_진안지방상수도개발사업2-19(마을배수관로미포함)_번암,산서하수처리장(처리장+관로+마을하수-1)" xfId="414"/>
    <cellStyle name="_2001년1월소장회의_토공계획_진안지방상수도개발사업2-19(마을배수관로미포함)_조천배수지 확장사업 내역서" xfId="415"/>
    <cellStyle name="_2001년1월소장회의_토공계획_토공사시공계획서" xfId="416"/>
    <cellStyle name="_2001년1월소장회의_토공계획_토공사시공계획서(포)" xfId="417"/>
    <cellStyle name="_2001년1월소장회의_토공계획_토공사시공계획서(포)_B-1,B-1-1노선변경실정보고" xfId="418"/>
    <cellStyle name="_2001년1월소장회의_토공계획_토공사시공계획서(포)_B-1,B-1-1노선변경실정보고_번암,산서하수처리장(처리장+관로+마을하수-1)" xfId="419"/>
    <cellStyle name="_2001년1월소장회의_토공계획_토공사시공계획서(포)_B-1,B-1-1노선변경실정보고_조천배수지 확장사업 내역서" xfId="420"/>
    <cellStyle name="_2001년1월소장회의_토공계획_토공사시공계획서(포)_B-1,B-1-1노선변경실정보고_진안지방상수도개발사업2-19(마을배수관로미포함)" xfId="421"/>
    <cellStyle name="_2001년1월소장회의_토공계획_토공사시공계획서(포)_B-1,B-1-1노선변경실정보고_진안지방상수도개발사업2-19(마을배수관로미포함)_고수,공음,신림마을하수도" xfId="422"/>
    <cellStyle name="_2001년1월소장회의_토공계획_토공사시공계획서(포)_B-1,B-1-1노선변경실정보고_진안지방상수도개발사업2-19(마을배수관로미포함)_고수,공음,신림마을하수도_조천배수지 확장사업 내역서" xfId="423"/>
    <cellStyle name="_2001년1월소장회의_토공계획_토공사시공계획서(포)_B-1,B-1-1노선변경실정보고_진안지방상수도개발사업2-19(마을배수관로미포함)_번암,산서하수처리장(처리장+관로+마을하수-1)" xfId="424"/>
    <cellStyle name="_2001년1월소장회의_토공계획_토공사시공계획서(포)_B-1,B-1-1노선변경실정보고_진안지방상수도개발사업2-19(마을배수관로미포함)_조천배수지 확장사업 내역서" xfId="425"/>
    <cellStyle name="_2001년1월소장회의_토공계획_토공사시공계획서(포)_번암,산서하수처리장(처리장+관로+마을하수-1)" xfId="426"/>
    <cellStyle name="_2001년1월소장회의_토공계획_토공사시공계획서(포)_조천배수지 확장사업 내역서" xfId="427"/>
    <cellStyle name="_2001년1월소장회의_토공계획_토공사시공계획서(포)_진안지방상수도개발사업2-19(마을배수관로미포함)" xfId="428"/>
    <cellStyle name="_2001년1월소장회의_토공계획_토공사시공계획서(포)_진안지방상수도개발사업2-19(마을배수관로미포함)_고수,공음,신림마을하수도" xfId="429"/>
    <cellStyle name="_2001년1월소장회의_토공계획_토공사시공계획서(포)_진안지방상수도개발사업2-19(마을배수관로미포함)_고수,공음,신림마을하수도_조천배수지 확장사업 내역서" xfId="430"/>
    <cellStyle name="_2001년1월소장회의_토공계획_토공사시공계획서(포)_진안지방상수도개발사업2-19(마을배수관로미포함)_번암,산서하수처리장(처리장+관로+마을하수-1)" xfId="431"/>
    <cellStyle name="_2001년1월소장회의_토공계획_토공사시공계획서(포)_진안지방상수도개발사업2-19(마을배수관로미포함)_조천배수지 확장사업 내역서" xfId="432"/>
    <cellStyle name="_2001년1월소장회의_토공계획_토공사시공계획서_B-1,B-1-1노선변경실정보고" xfId="433"/>
    <cellStyle name="_2001년1월소장회의_토공계획_토공사시공계획서_B-1,B-1-1노선변경실정보고_번암,산서하수처리장(처리장+관로+마을하수-1)" xfId="434"/>
    <cellStyle name="_2001년1월소장회의_토공계획_토공사시공계획서_B-1,B-1-1노선변경실정보고_조천배수지 확장사업 내역서" xfId="435"/>
    <cellStyle name="_2001년1월소장회의_토공계획_토공사시공계획서_B-1,B-1-1노선변경실정보고_진안지방상수도개발사업2-19(마을배수관로미포함)" xfId="436"/>
    <cellStyle name="_2001년1월소장회의_토공계획_토공사시공계획서_B-1,B-1-1노선변경실정보고_진안지방상수도개발사업2-19(마을배수관로미포함)_고수,공음,신림마을하수도" xfId="437"/>
    <cellStyle name="_2001년1월소장회의_토공계획_토공사시공계획서_B-1,B-1-1노선변경실정보고_진안지방상수도개발사업2-19(마을배수관로미포함)_고수,공음,신림마을하수도_조천배수지 확장사업 내역서" xfId="438"/>
    <cellStyle name="_2001년1월소장회의_토공계획_토공사시공계획서_B-1,B-1-1노선변경실정보고_진안지방상수도개발사업2-19(마을배수관로미포함)_번암,산서하수처리장(처리장+관로+마을하수-1)" xfId="439"/>
    <cellStyle name="_2001년1월소장회의_토공계획_토공사시공계획서_B-1,B-1-1노선변경실정보고_진안지방상수도개발사업2-19(마을배수관로미포함)_조천배수지 확장사업 내역서" xfId="440"/>
    <cellStyle name="_2001년1월소장회의_토공계획_토공사시공계획서_번암,산서하수처리장(처리장+관로+마을하수-1)" xfId="441"/>
    <cellStyle name="_2001년1월소장회의_토공계획_토공사시공계획서_조천배수지 확장사업 내역서" xfId="442"/>
    <cellStyle name="_2001년1월소장회의_토공계획_토공사시공계획서_진안지방상수도개발사업2-19(마을배수관로미포함)" xfId="443"/>
    <cellStyle name="_2001년1월소장회의_토공계획_토공사시공계획서_진안지방상수도개발사업2-19(마을배수관로미포함)_고수,공음,신림마을하수도" xfId="444"/>
    <cellStyle name="_2001년1월소장회의_토공계획_토공사시공계획서_진안지방상수도개발사업2-19(마을배수관로미포함)_고수,공음,신림마을하수도_조천배수지 확장사업 내역서" xfId="445"/>
    <cellStyle name="_2001년1월소장회의_토공계획_토공사시공계획서_진안지방상수도개발사업2-19(마을배수관로미포함)_번암,산서하수처리장(처리장+관로+마을하수-1)" xfId="446"/>
    <cellStyle name="_2001년1월소장회의_토공계획_토공사시공계획서_진안지방상수도개발사업2-19(마을배수관로미포함)_조천배수지 확장사업 내역서" xfId="447"/>
    <cellStyle name="_2001년1월소장회의_토공시공계획서(효)" xfId="448"/>
    <cellStyle name="_2001년1월소장회의_토공시공계획서(효)_B-1,B-1-1노선변경실정보고" xfId="449"/>
    <cellStyle name="_2001년1월소장회의_토공시공계획서(효)_B-1,B-1-1노선변경실정보고_번암,산서하수처리장(처리장+관로+마을하수-1)" xfId="450"/>
    <cellStyle name="_2001년1월소장회의_토공시공계획서(효)_B-1,B-1-1노선변경실정보고_조천배수지 확장사업 내역서" xfId="451"/>
    <cellStyle name="_2001년1월소장회의_토공시공계획서(효)_B-1,B-1-1노선변경실정보고_진안지방상수도개발사업2-19(마을배수관로미포함)" xfId="452"/>
    <cellStyle name="_2001년1월소장회의_토공시공계획서(효)_B-1,B-1-1노선변경실정보고_진안지방상수도개발사업2-19(마을배수관로미포함)_고수,공음,신림마을하수도" xfId="453"/>
    <cellStyle name="_2001년1월소장회의_토공시공계획서(효)_B-1,B-1-1노선변경실정보고_진안지방상수도개발사업2-19(마을배수관로미포함)_고수,공음,신림마을하수도_조천배수지 확장사업 내역서" xfId="454"/>
    <cellStyle name="_2001년1월소장회의_토공시공계획서(효)_B-1,B-1-1노선변경실정보고_진안지방상수도개발사업2-19(마을배수관로미포함)_번암,산서하수처리장(처리장+관로+마을하수-1)" xfId="455"/>
    <cellStyle name="_2001년1월소장회의_토공시공계획서(효)_B-1,B-1-1노선변경실정보고_진안지방상수도개발사업2-19(마을배수관로미포함)_조천배수지 확장사업 내역서" xfId="456"/>
    <cellStyle name="_2001년1월소장회의_토공시공계획서(효)_구조물공사시공계획서" xfId="457"/>
    <cellStyle name="_2001년1월소장회의_토공시공계획서(효)_구조물공사시공계획서_B-1,B-1-1노선변경실정보고" xfId="458"/>
    <cellStyle name="_2001년1월소장회의_토공시공계획서(효)_구조물공사시공계획서_B-1,B-1-1노선변경실정보고_번암,산서하수처리장(처리장+관로+마을하수-1)" xfId="459"/>
    <cellStyle name="_2001년1월소장회의_토공시공계획서(효)_구조물공사시공계획서_B-1,B-1-1노선변경실정보고_조천배수지 확장사업 내역서" xfId="460"/>
    <cellStyle name="_2001년1월소장회의_토공시공계획서(효)_구조물공사시공계획서_B-1,B-1-1노선변경실정보고_진안지방상수도개발사업2-19(마을배수관로미포함)" xfId="461"/>
    <cellStyle name="_2001년1월소장회의_토공시공계획서(효)_구조물공사시공계획서_B-1,B-1-1노선변경실정보고_진안지방상수도개발사업2-19(마을배수관로미포함)_고수,공음,신림마을하수도" xfId="462"/>
    <cellStyle name="_2001년1월소장회의_토공시공계획서(효)_구조물공사시공계획서_B-1,B-1-1노선변경실정보고_진안지방상수도개발사업2-19(마을배수관로미포함)_고수,공음,신림마을하수도_조천배수지 확장사업 내역서" xfId="463"/>
    <cellStyle name="_2001년1월소장회의_토공시공계획서(효)_구조물공사시공계획서_B-1,B-1-1노선변경실정보고_진안지방상수도개발사업2-19(마을배수관로미포함)_번암,산서하수처리장(처리장+관로+마을하수-1)" xfId="464"/>
    <cellStyle name="_2001년1월소장회의_토공시공계획서(효)_구조물공사시공계획서_B-1,B-1-1노선변경실정보고_진안지방상수도개발사업2-19(마을배수관로미포함)_조천배수지 확장사업 내역서" xfId="465"/>
    <cellStyle name="_2001년1월소장회의_토공시공계획서(효)_구조물공사시공계획서_번암,산서하수처리장(처리장+관로+마을하수-1)" xfId="466"/>
    <cellStyle name="_2001년1월소장회의_토공시공계획서(효)_구조물공사시공계획서_조천배수지 확장사업 내역서" xfId="467"/>
    <cellStyle name="_2001년1월소장회의_토공시공계획서(효)_구조물공사시공계획서_진안지방상수도개발사업2-19(마을배수관로미포함)" xfId="468"/>
    <cellStyle name="_2001년1월소장회의_토공시공계획서(효)_구조물공사시공계획서_진안지방상수도개발사업2-19(마을배수관로미포함)_고수,공음,신림마을하수도" xfId="469"/>
    <cellStyle name="_2001년1월소장회의_토공시공계획서(효)_구조물공사시공계획서_진안지방상수도개발사업2-19(마을배수관로미포함)_고수,공음,신림마을하수도_조천배수지 확장사업 내역서" xfId="470"/>
    <cellStyle name="_2001년1월소장회의_토공시공계획서(효)_구조물공사시공계획서_진안지방상수도개발사업2-19(마을배수관로미포함)_번암,산서하수처리장(처리장+관로+마을하수-1)" xfId="471"/>
    <cellStyle name="_2001년1월소장회의_토공시공계획서(효)_구조물공사시공계획서_진안지방상수도개발사업2-19(마을배수관로미포함)_조천배수지 확장사업 내역서" xfId="472"/>
    <cellStyle name="_2001년1월소장회의_토공시공계획서(효)_번암,산서하수처리장(처리장+관로+마을하수-1)" xfId="473"/>
    <cellStyle name="_2001년1월소장회의_토공시공계획서(효)_조천배수지 확장사업 내역서" xfId="474"/>
    <cellStyle name="_2001년1월소장회의_토공시공계획서(효)_진안지방상수도개발사업2-19(마을배수관로미포함)" xfId="475"/>
    <cellStyle name="_2001년1월소장회의_토공시공계획서(효)_진안지방상수도개발사업2-19(마을배수관로미포함)_고수,공음,신림마을하수도" xfId="476"/>
    <cellStyle name="_2001년1월소장회의_토공시공계획서(효)_진안지방상수도개발사업2-19(마을배수관로미포함)_고수,공음,신림마을하수도_조천배수지 확장사업 내역서" xfId="477"/>
    <cellStyle name="_2001년1월소장회의_토공시공계획서(효)_진안지방상수도개발사업2-19(마을배수관로미포함)_번암,산서하수처리장(처리장+관로+마을하수-1)" xfId="478"/>
    <cellStyle name="_2001년1월소장회의_토공시공계획서(효)_진안지방상수도개발사업2-19(마을배수관로미포함)_조천배수지 확장사업 내역서" xfId="479"/>
    <cellStyle name="_2001년1월소장회의_토공시공계획서(효)_토공사시공계획서" xfId="480"/>
    <cellStyle name="_2001년1월소장회의_토공시공계획서(효)_토공사시공계획서(포)" xfId="481"/>
    <cellStyle name="_2001년1월소장회의_토공시공계획서(효)_토공사시공계획서(포)_B-1,B-1-1노선변경실정보고" xfId="482"/>
    <cellStyle name="_2001년1월소장회의_토공시공계획서(효)_토공사시공계획서(포)_B-1,B-1-1노선변경실정보고_번암,산서하수처리장(처리장+관로+마을하수-1)" xfId="483"/>
    <cellStyle name="_2001년1월소장회의_토공시공계획서(효)_토공사시공계획서(포)_B-1,B-1-1노선변경실정보고_조천배수지 확장사업 내역서" xfId="484"/>
    <cellStyle name="_2001년1월소장회의_토공시공계획서(효)_토공사시공계획서(포)_B-1,B-1-1노선변경실정보고_진안지방상수도개발사업2-19(마을배수관로미포함)" xfId="485"/>
    <cellStyle name="_2001년1월소장회의_토공시공계획서(효)_토공사시공계획서(포)_B-1,B-1-1노선변경실정보고_진안지방상수도개발사업2-19(마을배수관로미포함)_고수,공음,신림마을하수도" xfId="486"/>
    <cellStyle name="_2001년1월소장회의_토공시공계획서(효)_토공사시공계획서(포)_B-1,B-1-1노선변경실정보고_진안지방상수도개발사업2-19(마을배수관로미포함)_고수,공음,신림마을하수도_조천배수지 확장사업 내역서" xfId="487"/>
    <cellStyle name="_2001년1월소장회의_토공시공계획서(효)_토공사시공계획서(포)_B-1,B-1-1노선변경실정보고_진안지방상수도개발사업2-19(마을배수관로미포함)_번암,산서하수처리장(처리장+관로+마을하수-1)" xfId="488"/>
    <cellStyle name="_2001년1월소장회의_토공시공계획서(효)_토공사시공계획서(포)_B-1,B-1-1노선변경실정보고_진안지방상수도개발사업2-19(마을배수관로미포함)_조천배수지 확장사업 내역서" xfId="489"/>
    <cellStyle name="_2001년1월소장회의_토공시공계획서(효)_토공사시공계획서(포)_번암,산서하수처리장(처리장+관로+마을하수-1)" xfId="490"/>
    <cellStyle name="_2001년1월소장회의_토공시공계획서(효)_토공사시공계획서(포)_조천배수지 확장사업 내역서" xfId="491"/>
    <cellStyle name="_2001년1월소장회의_토공시공계획서(효)_토공사시공계획서(포)_진안지방상수도개발사업2-19(마을배수관로미포함)" xfId="492"/>
    <cellStyle name="_2001년1월소장회의_토공시공계획서(효)_토공사시공계획서(포)_진안지방상수도개발사업2-19(마을배수관로미포함)_고수,공음,신림마을하수도" xfId="493"/>
    <cellStyle name="_2001년1월소장회의_토공시공계획서(효)_토공사시공계획서(포)_진안지방상수도개발사업2-19(마을배수관로미포함)_고수,공음,신림마을하수도_조천배수지 확장사업 내역서" xfId="494"/>
    <cellStyle name="_2001년1월소장회의_토공시공계획서(효)_토공사시공계획서(포)_진안지방상수도개발사업2-19(마을배수관로미포함)_번암,산서하수처리장(처리장+관로+마을하수-1)" xfId="495"/>
    <cellStyle name="_2001년1월소장회의_토공시공계획서(효)_토공사시공계획서(포)_진안지방상수도개발사업2-19(마을배수관로미포함)_조천배수지 확장사업 내역서" xfId="496"/>
    <cellStyle name="_2001년1월소장회의_토공시공계획서(효)_토공사시공계획서_B-1,B-1-1노선변경실정보고" xfId="497"/>
    <cellStyle name="_2001년1월소장회의_토공시공계획서(효)_토공사시공계획서_B-1,B-1-1노선변경실정보고_번암,산서하수처리장(처리장+관로+마을하수-1)" xfId="498"/>
    <cellStyle name="_2001년1월소장회의_토공시공계획서(효)_토공사시공계획서_B-1,B-1-1노선변경실정보고_조천배수지 확장사업 내역서" xfId="499"/>
    <cellStyle name="_2001년1월소장회의_토공시공계획서(효)_토공사시공계획서_B-1,B-1-1노선변경실정보고_진안지방상수도개발사업2-19(마을배수관로미포함)" xfId="500"/>
    <cellStyle name="_2001년1월소장회의_토공시공계획서(효)_토공사시공계획서_B-1,B-1-1노선변경실정보고_진안지방상수도개발사업2-19(마을배수관로미포함)_고수,공음,신림마을하수도" xfId="501"/>
    <cellStyle name="_2001년1월소장회의_토공시공계획서(효)_토공사시공계획서_B-1,B-1-1노선변경실정보고_진안지방상수도개발사업2-19(마을배수관로미포함)_고수,공음,신림마을하수도_조천배수지 확장사업 내역서" xfId="502"/>
    <cellStyle name="_2001년1월소장회의_토공시공계획서(효)_토공사시공계획서_B-1,B-1-1노선변경실정보고_진안지방상수도개발사업2-19(마을배수관로미포함)_번암,산서하수처리장(처리장+관로+마을하수-1)" xfId="503"/>
    <cellStyle name="_2001년1월소장회의_토공시공계획서(효)_토공사시공계획서_B-1,B-1-1노선변경실정보고_진안지방상수도개발사업2-19(마을배수관로미포함)_조천배수지 확장사업 내역서" xfId="504"/>
    <cellStyle name="_2001년1월소장회의_토공시공계획서(효)_토공사시공계획서_번암,산서하수처리장(처리장+관로+마을하수-1)" xfId="505"/>
    <cellStyle name="_2001년1월소장회의_토공시공계획서(효)_토공사시공계획서_조천배수지 확장사업 내역서" xfId="506"/>
    <cellStyle name="_2001년1월소장회의_토공시공계획서(효)_토공사시공계획서_진안지방상수도개발사업2-19(마을배수관로미포함)" xfId="507"/>
    <cellStyle name="_2001년1월소장회의_토공시공계획서(효)_토공사시공계획서_진안지방상수도개발사업2-19(마을배수관로미포함)_고수,공음,신림마을하수도" xfId="508"/>
    <cellStyle name="_2001년1월소장회의_토공시공계획서(효)_토공사시공계획서_진안지방상수도개발사업2-19(마을배수관로미포함)_고수,공음,신림마을하수도_조천배수지 확장사업 내역서" xfId="509"/>
    <cellStyle name="_2001년1월소장회의_토공시공계획서(효)_토공사시공계획서_진안지방상수도개발사업2-19(마을배수관로미포함)_번암,산서하수처리장(처리장+관로+마을하수-1)" xfId="510"/>
    <cellStyle name="_2001년1월소장회의_토공시공계획서(효)_토공사시공계획서_진안지방상수도개발사업2-19(마을배수관로미포함)_조천배수지 확장사업 내역서" xfId="511"/>
    <cellStyle name="_2001年事業計劃(資材)" xfId="512"/>
    <cellStyle name="_2001年事業計劃(資材)_2002년자재사업계획양식" xfId="513"/>
    <cellStyle name="_2001年事業計劃(파주)" xfId="514"/>
    <cellStyle name="_2001年事業計劃(파주)_2002년자재사업계획양식" xfId="515"/>
    <cellStyle name="_2002년자재사업계획양식" xfId="516"/>
    <cellStyle name="_2003년설계품v2.1" xfId="517"/>
    <cellStyle name="_2004(하반기)단가서" xfId="518"/>
    <cellStyle name="_2004(하반기)단가서_간이배수펌프장설치에 따른 타당성용역내역" xfId="519"/>
    <cellStyle name="_2004년 도로와 지하시설물 공동구축 제1회 설계변경내역서(기환형작업)" xfId="520"/>
    <cellStyle name="_2004년 설계내역서-추경" xfId="521"/>
    <cellStyle name="_2004년 추경예산 도로와 지하시설물 공동구축 설계내역서" xfId="522"/>
    <cellStyle name="_2004년도상수,하수,도로내역(기본폼)" xfId="523"/>
    <cellStyle name="_2004년도상수,하수,도로내역(물량조정완료218)" xfId="524"/>
    <cellStyle name="_2004년도상수,하수,도로내역(물량조정중)" xfId="525"/>
    <cellStyle name="_2004년도상수,하수,도로설계변경내역(예정3)" xfId="526"/>
    <cellStyle name="_2005년 사업 시스템 부문 설계내역서_2.0" xfId="527"/>
    <cellStyle name="_20060203-ktis-Security견적v2(김재호과장님)v3" xfId="528"/>
    <cellStyle name="_2006수위계설치계약내역서(5월17일)" xfId="529"/>
    <cellStyle name="_2006수해복구수위계설치설계예산서" xfId="530"/>
    <cellStyle name="_20080303132755-U0002083-15119FBB3633-기본_및_실시설계" xfId="531"/>
    <cellStyle name="_2008년도 소하천정비공사 실시설계용역(진동천)" xfId="532"/>
    <cellStyle name="_2-4.상반기실적부문별요약" xfId="533"/>
    <cellStyle name="_2-4.상반기실적부문별요약(표지및목차포함)" xfId="534"/>
    <cellStyle name="_2-4.상반기실적부문별요약(표지및목차포함)_1" xfId="535"/>
    <cellStyle name="_2-4.상반기실적부문별요약_1" xfId="536"/>
    <cellStyle name="_2500정사사진(2005년도2차물량 위성과 통합)" xfId="537"/>
    <cellStyle name="_2차계약설계서" xfId="538"/>
    <cellStyle name="_3.교통영향평가" xfId="539"/>
    <cellStyle name="_3.기본및실시설계" xfId="540"/>
    <cellStyle name="_3.제경,기술" xfId="541"/>
    <cellStyle name="_3_사업타당성검토" xfId="542"/>
    <cellStyle name="_4_토지및권리조사" xfId="543"/>
    <cellStyle name="_4_토질및지반조사0509수정끝(핸드시험추가)" xfId="544"/>
    <cellStyle name="_4공구-계약내역(전체)" xfId="545"/>
    <cellStyle name="_4공구-도급계약(전체분)내역" xfId="546"/>
    <cellStyle name="_4차사업설계서(계약가)" xfId="547"/>
    <cellStyle name="_5_항공측량_규0509수정끝" xfId="548"/>
    <cellStyle name="_6_사전환경성검토0509진짜수정끝" xfId="549"/>
    <cellStyle name="_7_사전재해성검토0509진짜수정끝" xfId="550"/>
    <cellStyle name="_'99상반기경영개선활동결과(게시용)" xfId="551"/>
    <cellStyle name="_BOOK1" xfId="552"/>
    <cellStyle name="_Book1_대장천_도심생태복원사업_기본_및_실시설계용역_설계예산서(원내역)" xfId="553"/>
    <cellStyle name="_Book3" xfId="554"/>
    <cellStyle name="_cnm-hw" xfId="555"/>
    <cellStyle name="_COMPAQServer" xfId="556"/>
    <cellStyle name="_CPU" xfId="557"/>
    <cellStyle name="_DB설계" xfId="558"/>
    <cellStyle name="_FAX1" xfId="559"/>
    <cellStyle name="_FAX1_간이배수펌프장설치에 따른 타당성용역내역" xfId="560"/>
    <cellStyle name="_FAX1_선정안(삼산)" xfId="561"/>
    <cellStyle name="_FAX1_선정안(삼산)_간이배수펌프장설치에 따른 타당성용역내역" xfId="562"/>
    <cellStyle name="_FAX1_추풍령" xfId="563"/>
    <cellStyle name="_FAX1_추풍령_간이배수펌프장설치에 따른 타당성용역내역" xfId="564"/>
    <cellStyle name="_FAX1_추풍령-1" xfId="565"/>
    <cellStyle name="_FAX1_추풍령-1_간이배수펌프장설치에 따른 타당성용역내역" xfId="566"/>
    <cellStyle name="_FAX2" xfId="567"/>
    <cellStyle name="_FAX2_간이배수펌프장설치에 따른 타당성용역내역" xfId="568"/>
    <cellStyle name="_FAX2_선정안(삼산)" xfId="569"/>
    <cellStyle name="_FAX2_선정안(삼산)_간이배수펌프장설치에 따른 타당성용역내역" xfId="570"/>
    <cellStyle name="_FAX2_추풍령" xfId="571"/>
    <cellStyle name="_FAX2_추풍령_간이배수펌프장설치에 따른 타당성용역내역" xfId="572"/>
    <cellStyle name="_FAX2_추풍령-1" xfId="573"/>
    <cellStyle name="_FAX2_추풍령-1_간이배수펌프장설치에 따른 타당성용역내역" xfId="574"/>
    <cellStyle name="_FCST (2)" xfId="575"/>
    <cellStyle name="_FP_설계내역샘플_(가중치직접산정방식)_New" xfId="576"/>
    <cellStyle name="_FP_설계내역샘플_(평균가중치방식)_New" xfId="577"/>
    <cellStyle name="_GIS총괄설계서(Version3.0)" xfId="578"/>
    <cellStyle name="_G-PJT 계약내역서(토목,기계,전기계장)" xfId="579"/>
    <cellStyle name="_HIServlet?SLET=AttView&amp;APP=1&amp;ID=00050ozrw&amp;SEQ=0&amp;K=00U7A3Fxv1&amp;FILENAME=구조물단면" xfId="580"/>
    <cellStyle name="_HIServlet?SLET=AttView&amp;APP=1&amp;ID=00050ozrw&amp;SEQ=0&amp;K=00U7A3Fxv1&amp;FILENAME=구조물단면_댐직하류 하천정비(환경)사업 기본계획 및 실시설계용역-수공용" xfId="581"/>
    <cellStyle name="_HIServlet?SLET=AttView&amp;APP=1&amp;ID=00050ozrw&amp;SEQ=0&amp;K=00U7A3Fxv1&amp;FILENAME=구조물단면_댐직하류 하천정비(환경)사업 기본계획 및 실시설계용역-수공용_용담댐직하류 하천정비공사 설계예산서(남원작성)-" xfId="582"/>
    <cellStyle name="_HIServlet?SLET=AttView&amp;APP=1&amp;ID=00050ozrw&amp;SEQ=0&amp;K=00U7A3Fxv1&amp;FILENAME=구조물단면_댐직하류 하천정비(환경)사업 기본계획 및 실시설계용역-수공용_용담댐직하류 하천정비공사 설계예산서(남원작성)-_용담댐하류하천환경정비사업설계예산서(건희)" xfId="583"/>
    <cellStyle name="_HIServlet?SLET=AttView&amp;APP=1&amp;ID=00050ozrw&amp;SEQ=0&amp;K=00U7A3Fxv1&amp;FILENAME=구조물단면_댐직하류 하천정비(환경)사업 기본계획 및 실시설계용역-수공용_용담댐직하류 하천정비공사 설계예산서(남원작성)-_용담댐하류하천환경정비사업설계예산서(건희)_1) 신천금호강 종합개발 기본설계" xfId="584"/>
    <cellStyle name="_HIServlet?SLET=AttView&amp;APP=1&amp;ID=00050ozrw&amp;SEQ=0&amp;K=00U7A3Fxv1&amp;FILENAME=구조물단면_댐직하류 하천정비(환경)사업 기본계획 및 실시설계용역-수공용_용담댐직하류 하천정비공사 설계예산서(남원작성)-_용담댐하류하천환경정비사업설계예산서(건희)_2) 신천금호강 종합개발 동영상제작(변경최종)" xfId="585"/>
    <cellStyle name="_HIServlet?SLET=AttView&amp;APP=1&amp;ID=00050ozrw&amp;SEQ=0&amp;K=00U7A3Fxv1&amp;FILENAME=구조물단면_댐직하류 하천정비(환경)사업 기본계획 및 실시설계용역-수공용_용담댐직하류 하천정비공사 설계예산서(남원작성)-_용담댐하류하천환경정비사업설계예산서(건희)_3) 신천금호강 종합개발 산책로 실시설계(변경최종)" xfId="586"/>
    <cellStyle name="_HIServlet?SLET=AttView&amp;APP=1&amp;ID=00050ozrw&amp;SEQ=0&amp;K=00U7A3Fxv1&amp;FILENAME=구조물단면_댐직하류 하천정비(환경)사업 기본계획 및 실시설계용역-수공용_용담댐직하류 하천정비공사 설계예산서(남원작성)-_용담댐하류하천환경정비사업설계예산서(건희)_설계내역서(신천-금호강)" xfId="587"/>
    <cellStyle name="_HIServlet?SLET=AttView&amp;APP=1&amp;ID=00050ozrw&amp;SEQ=0&amp;K=00U7A3Fxv1&amp;FILENAME=구조물단면_댐직하류 하천정비(환경)사업 기본계획 및 실시설계용역-수공용_용담댐직하류 하천정비공사 설계예산서(남원작성)-_용담댐하류하천환경정비사업설계예산서(건희)_설계내역서(전체)" xfId="588"/>
    <cellStyle name="_HIServlet?SLET=AttView&amp;APP=1&amp;ID=00050ozrw&amp;SEQ=0&amp;K=00U7A3Fxv1&amp;FILENAME=구조물단면_댐직하류 하천정비(환경)사업 기본계획 및 실시설계용역-수공용_용담댐직하류 하천정비공사 설계예산서(남원작성)-_용담댐하류하천환경정비사업설계예산서(건희)_신천금호강 종합개발 기본설계  내역서(수정분)" xfId="589"/>
    <cellStyle name="_HIServlet?SLET=AttView&amp;APP=1&amp;ID=00050ozrw&amp;SEQ=0&amp;K=00U7A3Fxv1&amp;FILENAME=구조물단면_댐직하류 하천정비(환경)사업 기본계획 및 실시설계용역-수공용_용담댐직하류 하천정비공사 설계예산서(남원작성)-_용담댐하류하천환경정비사업설계예산서(건희)_신천금호강내역서(수정-보오링,사전재해및환경성제외,측량연장조정9(1).95억0726)" xfId="590"/>
    <cellStyle name="_HIServlet?SLET=AttView&amp;APP=1&amp;ID=00050ozrw&amp;SEQ=0&amp;K=00U7A3Fxv1&amp;FILENAME=구조물단면_댐직하류 하천정비(환경)사업 기본계획 및 실시설계용역-수공용_용담댐직하류 하천정비공사 설계예산서(남원작성)-_용담댐하류하천환경정비사업설계예산서(건희)_심사내역서" xfId="591"/>
    <cellStyle name="_HIServlet?SLET=AttView&amp;APP=1&amp;ID=00050ozrw&amp;SEQ=0&amp;K=00U7A3Fxv1&amp;FILENAME=구조물단면_댐직하류 하천정비(환경)사업 기본계획 및 실시설계용역-수공용_용담댐하류하천환경정비사업설계예산서(건희)" xfId="592"/>
    <cellStyle name="_HIServlet?SLET=AttView&amp;APP=1&amp;ID=00050ozrw&amp;SEQ=0&amp;K=00U7A3Fxv1&amp;FILENAME=구조물단면_댐직하류 하천정비(환경)사업 기본계획 및 실시설계용역-수공용_용담댐하류하천환경정비사업설계예산서(건희)_1) 신천금호강 종합개발 기본설계" xfId="593"/>
    <cellStyle name="_HIServlet?SLET=AttView&amp;APP=1&amp;ID=00050ozrw&amp;SEQ=0&amp;K=00U7A3Fxv1&amp;FILENAME=구조물단면_댐직하류 하천정비(환경)사업 기본계획 및 실시설계용역-수공용_용담댐하류하천환경정비사업설계예산서(건희)_2) 신천금호강 종합개발 동영상제작(변경최종)" xfId="594"/>
    <cellStyle name="_HIServlet?SLET=AttView&amp;APP=1&amp;ID=00050ozrw&amp;SEQ=0&amp;K=00U7A3Fxv1&amp;FILENAME=구조물단면_댐직하류 하천정비(환경)사업 기본계획 및 실시설계용역-수공용_용담댐하류하천환경정비사업설계예산서(건희)_3) 신천금호강 종합개발 산책로 실시설계(변경최종)" xfId="595"/>
    <cellStyle name="_HIServlet?SLET=AttView&amp;APP=1&amp;ID=00050ozrw&amp;SEQ=0&amp;K=00U7A3Fxv1&amp;FILENAME=구조물단면_댐직하류 하천정비(환경)사업 기본계획 및 실시설계용역-수공용_용담댐하류하천환경정비사업설계예산서(건희)_설계내역서(신천-금호강)" xfId="596"/>
    <cellStyle name="_HIServlet?SLET=AttView&amp;APP=1&amp;ID=00050ozrw&amp;SEQ=0&amp;K=00U7A3Fxv1&amp;FILENAME=구조물단면_댐직하류 하천정비(환경)사업 기본계획 및 실시설계용역-수공용_용담댐하류하천환경정비사업설계예산서(건희)_설계내역서(전체)" xfId="597"/>
    <cellStyle name="_HIServlet?SLET=AttView&amp;APP=1&amp;ID=00050ozrw&amp;SEQ=0&amp;K=00U7A3Fxv1&amp;FILENAME=구조물단면_댐직하류 하천정비(환경)사업 기본계획 및 실시설계용역-수공용_용담댐하류하천환경정비사업설계예산서(건희)_신천금호강 종합개발 기본설계  내역서(수정분)" xfId="598"/>
    <cellStyle name="_HIServlet?SLET=AttView&amp;APP=1&amp;ID=00050ozrw&amp;SEQ=0&amp;K=00U7A3Fxv1&amp;FILENAME=구조물단면_댐직하류 하천정비(환경)사업 기본계획 및 실시설계용역-수공용_용담댐하류하천환경정비사업설계예산서(건희)_신천금호강내역서(수정-보오링,사전재해및환경성제외,측량연장조정9(1).95억0726)" xfId="599"/>
    <cellStyle name="_HIServlet?SLET=AttView&amp;APP=1&amp;ID=00050ozrw&amp;SEQ=0&amp;K=00U7A3Fxv1&amp;FILENAME=구조물단면_댐직하류 하천정비(환경)사업 기본계획 및 실시설계용역-수공용_용담댐하류하천환경정비사업설계예산서(건희)_심사내역서" xfId="600"/>
    <cellStyle name="_HIServlet?SLET=AttView&amp;APP=1&amp;ID=00050ozrw&amp;SEQ=0&amp;K=00U7A3Fxv1&amp;FILENAME=구조물단면_용담댐하류하천환경정비사업설계예산서(건희)" xfId="601"/>
    <cellStyle name="_HIServlet?SLET=AttView&amp;APP=1&amp;ID=00050ozrw&amp;SEQ=0&amp;K=00U7A3Fxv1&amp;FILENAME=구조물단면_용담댐하류하천환경정비사업설계예산서(건희)_1) 신천금호강 종합개발 기본설계" xfId="602"/>
    <cellStyle name="_HIServlet?SLET=AttView&amp;APP=1&amp;ID=00050ozrw&amp;SEQ=0&amp;K=00U7A3Fxv1&amp;FILENAME=구조물단면_용담댐하류하천환경정비사업설계예산서(건희)_2) 신천금호강 종합개발 동영상제작(변경최종)" xfId="603"/>
    <cellStyle name="_HIServlet?SLET=AttView&amp;APP=1&amp;ID=00050ozrw&amp;SEQ=0&amp;K=00U7A3Fxv1&amp;FILENAME=구조물단면_용담댐하류하천환경정비사업설계예산서(건희)_3) 신천금호강 종합개발 산책로 실시설계(변경최종)" xfId="604"/>
    <cellStyle name="_HIServlet?SLET=AttView&amp;APP=1&amp;ID=00050ozrw&amp;SEQ=0&amp;K=00U7A3Fxv1&amp;FILENAME=구조물단면_용담댐하류하천환경정비사업설계예산서(건희)_설계내역서(신천-금호강)" xfId="605"/>
    <cellStyle name="_HIServlet?SLET=AttView&amp;APP=1&amp;ID=00050ozrw&amp;SEQ=0&amp;K=00U7A3Fxv1&amp;FILENAME=구조물단면_용담댐하류하천환경정비사업설계예산서(건희)_설계내역서(전체)" xfId="606"/>
    <cellStyle name="_HIServlet?SLET=AttView&amp;APP=1&amp;ID=00050ozrw&amp;SEQ=0&amp;K=00U7A3Fxv1&amp;FILENAME=구조물단면_용담댐하류하천환경정비사업설계예산서(건희)_신천금호강 종합개발 기본설계  내역서(수정분)" xfId="607"/>
    <cellStyle name="_HIServlet?SLET=AttView&amp;APP=1&amp;ID=00050ozrw&amp;SEQ=0&amp;K=00U7A3Fxv1&amp;FILENAME=구조물단면_용담댐하류하천환경정비사업설계예산서(건희)_신천금호강내역서(수정-보오링,사전재해및환경성제외,측량연장조정9(1).95억0726)" xfId="608"/>
    <cellStyle name="_HIServlet?SLET=AttView&amp;APP=1&amp;ID=00050ozrw&amp;SEQ=0&amp;K=00U7A3Fxv1&amp;FILENAME=구조물단면_용담댐하류하천환경정비사업설계예산서(건희)_심사내역서" xfId="609"/>
    <cellStyle name="_IBM" xfId="610"/>
    <cellStyle name="_ktis-Security견적(giga)_최종-조정안" xfId="611"/>
    <cellStyle name="_P-03-092공통" xfId="612"/>
    <cellStyle name="_P-04-007(공통)" xfId="613"/>
    <cellStyle name="_P-04-007(총괄)" xfId="614"/>
    <cellStyle name="_PC-01. U-City_시설종합관리시스템 개발비_상세내역_(0328)" xfId="615"/>
    <cellStyle name="_RAMP-E교-최종000" xfId="616"/>
    <cellStyle name="_RAMP-E교-최종000_시방서" xfId="617"/>
    <cellStyle name="_RAMP-E교-최종000_파도 - 모항선 횡배수관 확장" xfId="618"/>
    <cellStyle name="_RAMP-E교-최종000_파도 - 모항선 횡배수관 확장_시방서" xfId="619"/>
    <cellStyle name="_RESULTS" xfId="620"/>
    <cellStyle name="_SI부문_김천시" xfId="621"/>
    <cellStyle name="_가천지방산단-사전&amp;평가" xfId="622"/>
    <cellStyle name="_갑지양식" xfId="623"/>
    <cellStyle name="_갑천3지구-낙찰후(최종진짜)" xfId="624"/>
    <cellStyle name="_강남대_네트웍_컴스(시스코쓰리콤견적)" xfId="625"/>
    <cellStyle name="_강원도 정책결정지원 인트라넷 구축사업_내역서" xfId="626"/>
    <cellStyle name="_개발비 산출양식(웨이버스)" xfId="627"/>
    <cellStyle name="_건국대학교 매체제작실 견적서 03.0929" xfId="628"/>
    <cellStyle name="_견적결과" xfId="629"/>
    <cellStyle name="_견적결과_간이배수펌프장설치에 따른 타당성용역내역" xfId="630"/>
    <cellStyle name="_견적결과_선정안(삼산)" xfId="631"/>
    <cellStyle name="_견적결과_선정안(삼산)_간이배수펌프장설치에 따른 타당성용역내역" xfId="632"/>
    <cellStyle name="_견적결과_추풍령" xfId="633"/>
    <cellStyle name="_견적결과_추풍령_간이배수펌프장설치에 따른 타당성용역내역" xfId="634"/>
    <cellStyle name="_견적결과_추풍령-1" xfId="635"/>
    <cellStyle name="_견적결과_추풍령-1_간이배수펌프장설치에 따른 타당성용역내역" xfId="636"/>
    <cellStyle name="_견적결과보고서-2" xfId="637"/>
    <cellStyle name="_견적결과보고서-2_반포토목,기계" xfId="638"/>
    <cellStyle name="_견적결과보고서-2_반포토목,기계_사전원가심의결과보고" xfId="639"/>
    <cellStyle name="_견적결과보고서-2_사전원가심의결과보고" xfId="640"/>
    <cellStyle name="_견적서" xfId="641"/>
    <cellStyle name="_견적서_사전원가심의결과보고" xfId="642"/>
    <cellStyle name="_견적서갑지양식" xfId="643"/>
    <cellStyle name="_견적조건" xfId="644"/>
    <cellStyle name="_견적조건_간이배수펌프장설치에 따른 타당성용역내역" xfId="645"/>
    <cellStyle name="_견적조건_선정안(삼산)" xfId="646"/>
    <cellStyle name="_견적조건_선정안(삼산)_간이배수펌프장설치에 따른 타당성용역내역" xfId="647"/>
    <cellStyle name="_견적조건_추풍령" xfId="648"/>
    <cellStyle name="_견적조건_추풍령_간이배수펌프장설치에 따른 타당성용역내역" xfId="649"/>
    <cellStyle name="_견적조건_추풍령-1" xfId="650"/>
    <cellStyle name="_견적조건_추풍령-1_간이배수펌프장설치에 따른 타당성용역내역" xfId="651"/>
    <cellStyle name="_경남교통표지판" xfId="652"/>
    <cellStyle name="_경남교통표지판_문화의 거리 농로포장(김병국2차)" xfId="653"/>
    <cellStyle name="_경남교통표지판_문화의 거리 농로포장(김병국2차)_문화의 거리 농로포장(김병국2차)" xfId="654"/>
    <cellStyle name="_경영개선활동상반기실적(990708)" xfId="655"/>
    <cellStyle name="_경영개선활동상반기실적(990708)_1" xfId="656"/>
    <cellStyle name="_경영개선활동상반기실적(990708)_2" xfId="657"/>
    <cellStyle name="_경영개선활성화방안(990802)" xfId="658"/>
    <cellStyle name="_경영개선활성화방안(990802)_1" xfId="659"/>
    <cellStyle name="_고려-수원미네시티(작업)" xfId="660"/>
    <cellStyle name="_공문 " xfId="661"/>
    <cellStyle name="_공문 _내역서" xfId="662"/>
    <cellStyle name="_공문양식" xfId="663"/>
    <cellStyle name="_공정표" xfId="664"/>
    <cellStyle name="_광산점 개략공사비" xfId="665"/>
    <cellStyle name="_광역송수관 이설공사 설계(SK판넬, 최종)" xfId="666"/>
    <cellStyle name="_광역송수관 이설공사 설계(SK판넬, 최종)_댐직하류 하천정비(환경)사업 기본계획 및 실시설계용역-수공용" xfId="667"/>
    <cellStyle name="_광역송수관 이설공사 설계(SK판넬, 최종)_댐직하류 하천정비(환경)사업 기본계획 및 실시설계용역-수공용_용담댐직하류 하천정비공사 설계예산서(남원작성)-" xfId="668"/>
    <cellStyle name="_광역송수관 이설공사 설계(SK판넬, 최종)_댐직하류 하천정비(환경)사업 기본계획 및 실시설계용역-수공용_용담댐직하류 하천정비공사 설계예산서(남원작성)-_용담댐하류하천환경정비사업설계예산서(건희)" xfId="669"/>
    <cellStyle name="_광역송수관 이설공사 설계(SK판넬, 최종)_댐직하류 하천정비(환경)사업 기본계획 및 실시설계용역-수공용_용담댐직하류 하천정비공사 설계예산서(남원작성)-_용담댐하류하천환경정비사업설계예산서(건희)_1) 신천금호강 종합개발 기본설계" xfId="670"/>
    <cellStyle name="_광역송수관 이설공사 설계(SK판넬, 최종)_댐직하류 하천정비(환경)사업 기본계획 및 실시설계용역-수공용_용담댐직하류 하천정비공사 설계예산서(남원작성)-_용담댐하류하천환경정비사업설계예산서(건희)_2) 신천금호강 종합개발 동영상제작(변경최종)" xfId="671"/>
    <cellStyle name="_광역송수관 이설공사 설계(SK판넬, 최종)_댐직하류 하천정비(환경)사업 기본계획 및 실시설계용역-수공용_용담댐직하류 하천정비공사 설계예산서(남원작성)-_용담댐하류하천환경정비사업설계예산서(건희)_3) 신천금호강 종합개발 산책로 실시설계(변경최종)" xfId="672"/>
    <cellStyle name="_광역송수관 이설공사 설계(SK판넬, 최종)_댐직하류 하천정비(환경)사업 기본계획 및 실시설계용역-수공용_용담댐직하류 하천정비공사 설계예산서(남원작성)-_용담댐하류하천환경정비사업설계예산서(건희)_설계내역서(신천-금호강)" xfId="673"/>
    <cellStyle name="_광역송수관 이설공사 설계(SK판넬, 최종)_댐직하류 하천정비(환경)사업 기본계획 및 실시설계용역-수공용_용담댐직하류 하천정비공사 설계예산서(남원작성)-_용담댐하류하천환경정비사업설계예산서(건희)_설계내역서(전체)" xfId="674"/>
    <cellStyle name="_광역송수관 이설공사 설계(SK판넬, 최종)_댐직하류 하천정비(환경)사업 기본계획 및 실시설계용역-수공용_용담댐직하류 하천정비공사 설계예산서(남원작성)-_용담댐하류하천환경정비사업설계예산서(건희)_신천금호강 종합개발 기본설계  내역서(수정분)" xfId="675"/>
    <cellStyle name="_광역송수관 이설공사 설계(SK판넬, 최종)_댐직하류 하천정비(환경)사업 기본계획 및 실시설계용역-수공용_용담댐직하류 하천정비공사 설계예산서(남원작성)-_용담댐하류하천환경정비사업설계예산서(건희)_신천금호강내역서(수정-보오링,사전재해및환경성제외,측량연장조정9(1).95억0726)" xfId="676"/>
    <cellStyle name="_광역송수관 이설공사 설계(SK판넬, 최종)_댐직하류 하천정비(환경)사업 기본계획 및 실시설계용역-수공용_용담댐직하류 하천정비공사 설계예산서(남원작성)-_용담댐하류하천환경정비사업설계예산서(건희)_심사내역서" xfId="677"/>
    <cellStyle name="_광역송수관 이설공사 설계(SK판넬, 최종)_댐직하류 하천정비(환경)사업 기본계획 및 실시설계용역-수공용_용담댐하류하천환경정비사업설계예산서(건희)" xfId="678"/>
    <cellStyle name="_광역송수관 이설공사 설계(SK판넬, 최종)_댐직하류 하천정비(환경)사업 기본계획 및 실시설계용역-수공용_용담댐하류하천환경정비사업설계예산서(건희)_1) 신천금호강 종합개발 기본설계" xfId="679"/>
    <cellStyle name="_광역송수관 이설공사 설계(SK판넬, 최종)_댐직하류 하천정비(환경)사업 기본계획 및 실시설계용역-수공용_용담댐하류하천환경정비사업설계예산서(건희)_2) 신천금호강 종합개발 동영상제작(변경최종)" xfId="680"/>
    <cellStyle name="_광역송수관 이설공사 설계(SK판넬, 최종)_댐직하류 하천정비(환경)사업 기본계획 및 실시설계용역-수공용_용담댐하류하천환경정비사업설계예산서(건희)_3) 신천금호강 종합개발 산책로 실시설계(변경최종)" xfId="681"/>
    <cellStyle name="_광역송수관 이설공사 설계(SK판넬, 최종)_댐직하류 하천정비(환경)사업 기본계획 및 실시설계용역-수공용_용담댐하류하천환경정비사업설계예산서(건희)_설계내역서(신천-금호강)" xfId="682"/>
    <cellStyle name="_광역송수관 이설공사 설계(SK판넬, 최종)_댐직하류 하천정비(환경)사업 기본계획 및 실시설계용역-수공용_용담댐하류하천환경정비사업설계예산서(건희)_설계내역서(전체)" xfId="683"/>
    <cellStyle name="_광역송수관 이설공사 설계(SK판넬, 최종)_댐직하류 하천정비(환경)사업 기본계획 및 실시설계용역-수공용_용담댐하류하천환경정비사업설계예산서(건희)_신천금호강 종합개발 기본설계  내역서(수정분)" xfId="684"/>
    <cellStyle name="_광역송수관 이설공사 설계(SK판넬, 최종)_댐직하류 하천정비(환경)사업 기본계획 및 실시설계용역-수공용_용담댐하류하천환경정비사업설계예산서(건희)_신천금호강내역서(수정-보오링,사전재해및환경성제외,측량연장조정9(1).95억0726)" xfId="685"/>
    <cellStyle name="_광역송수관 이설공사 설계(SK판넬, 최종)_댐직하류 하천정비(환경)사업 기본계획 및 실시설계용역-수공용_용담댐하류하천환경정비사업설계예산서(건희)_심사내역서" xfId="686"/>
    <cellStyle name="_광역송수관 이설공사 설계(SK판넬, 최종)_용담댐하류하천환경정비사업설계예산서(건희)" xfId="687"/>
    <cellStyle name="_광역송수관 이설공사 설계(SK판넬, 최종)_용담댐하류하천환경정비사업설계예산서(건희)_1) 신천금호강 종합개발 기본설계" xfId="688"/>
    <cellStyle name="_광역송수관 이설공사 설계(SK판넬, 최종)_용담댐하류하천환경정비사업설계예산서(건희)_2) 신천금호강 종합개발 동영상제작(변경최종)" xfId="689"/>
    <cellStyle name="_광역송수관 이설공사 설계(SK판넬, 최종)_용담댐하류하천환경정비사업설계예산서(건희)_3) 신천금호강 종합개발 산책로 실시설계(변경최종)" xfId="690"/>
    <cellStyle name="_광역송수관 이설공사 설계(SK판넬, 최종)_용담댐하류하천환경정비사업설계예산서(건희)_설계내역서(신천-금호강)" xfId="691"/>
    <cellStyle name="_광역송수관 이설공사 설계(SK판넬, 최종)_용담댐하류하천환경정비사업설계예산서(건희)_설계내역서(전체)" xfId="692"/>
    <cellStyle name="_광역송수관 이설공사 설계(SK판넬, 최종)_용담댐하류하천환경정비사업설계예산서(건희)_신천금호강 종합개발 기본설계  내역서(수정분)" xfId="693"/>
    <cellStyle name="_광역송수관 이설공사 설계(SK판넬, 최종)_용담댐하류하천환경정비사업설계예산서(건희)_신천금호강내역서(수정-보오링,사전재해및환경성제외,측량연장조정9(1).95억0726)" xfId="694"/>
    <cellStyle name="_광역송수관 이설공사 설계(SK판넬, 최종)_용담댐하류하천환경정비사업설계예산서(건희)_심사내역서" xfId="695"/>
    <cellStyle name="_광역송수관 이설공사 설계(토공삭제최종)" xfId="696"/>
    <cellStyle name="_광역송수관 이설공사 설계(토공삭제최종)_댐직하류 하천정비(환경)사업 기본계획 및 실시설계용역-수공용" xfId="697"/>
    <cellStyle name="_광역송수관 이설공사 설계(토공삭제최종)_댐직하류 하천정비(환경)사업 기본계획 및 실시설계용역-수공용_용담댐직하류 하천정비공사 설계예산서(남원작성)-" xfId="698"/>
    <cellStyle name="_광역송수관 이설공사 설계(토공삭제최종)_댐직하류 하천정비(환경)사업 기본계획 및 실시설계용역-수공용_용담댐직하류 하천정비공사 설계예산서(남원작성)-_용담댐하류하천환경정비사업설계예산서(건희)" xfId="699"/>
    <cellStyle name="_광역송수관 이설공사 설계(토공삭제최종)_댐직하류 하천정비(환경)사업 기본계획 및 실시설계용역-수공용_용담댐직하류 하천정비공사 설계예산서(남원작성)-_용담댐하류하천환경정비사업설계예산서(건희)_1) 신천금호강 종합개발 기본설계" xfId="700"/>
    <cellStyle name="_광역송수관 이설공사 설계(토공삭제최종)_댐직하류 하천정비(환경)사업 기본계획 및 실시설계용역-수공용_용담댐직하류 하천정비공사 설계예산서(남원작성)-_용담댐하류하천환경정비사업설계예산서(건희)_2) 신천금호강 종합개발 동영상제작(변경최종)" xfId="701"/>
    <cellStyle name="_광역송수관 이설공사 설계(토공삭제최종)_댐직하류 하천정비(환경)사업 기본계획 및 실시설계용역-수공용_용담댐직하류 하천정비공사 설계예산서(남원작성)-_용담댐하류하천환경정비사업설계예산서(건희)_3) 신천금호강 종합개발 산책로 실시설계(변경최종)" xfId="702"/>
    <cellStyle name="_광역송수관 이설공사 설계(토공삭제최종)_댐직하류 하천정비(환경)사업 기본계획 및 실시설계용역-수공용_용담댐직하류 하천정비공사 설계예산서(남원작성)-_용담댐하류하천환경정비사업설계예산서(건희)_설계내역서(신천-금호강)" xfId="703"/>
    <cellStyle name="_광역송수관 이설공사 설계(토공삭제최종)_댐직하류 하천정비(환경)사업 기본계획 및 실시설계용역-수공용_용담댐직하류 하천정비공사 설계예산서(남원작성)-_용담댐하류하천환경정비사업설계예산서(건희)_설계내역서(전체)" xfId="704"/>
    <cellStyle name="_광역송수관 이설공사 설계(토공삭제최종)_댐직하류 하천정비(환경)사업 기본계획 및 실시설계용역-수공용_용담댐직하류 하천정비공사 설계예산서(남원작성)-_용담댐하류하천환경정비사업설계예산서(건희)_신천금호강 종합개발 기본설계  내역서(수정분)" xfId="705"/>
    <cellStyle name="_광역송수관 이설공사 설계(토공삭제최종)_댐직하류 하천정비(환경)사업 기본계획 및 실시설계용역-수공용_용담댐직하류 하천정비공사 설계예산서(남원작성)-_용담댐하류하천환경정비사업설계예산서(건희)_신천금호강내역서(수정-보오링,사전재해및환경성제외,측량연장조정9(1).95억0726)" xfId="706"/>
    <cellStyle name="_광역송수관 이설공사 설계(토공삭제최종)_댐직하류 하천정비(환경)사업 기본계획 및 실시설계용역-수공용_용담댐직하류 하천정비공사 설계예산서(남원작성)-_용담댐하류하천환경정비사업설계예산서(건희)_심사내역서" xfId="707"/>
    <cellStyle name="_광역송수관 이설공사 설계(토공삭제최종)_댐직하류 하천정비(환경)사업 기본계획 및 실시설계용역-수공용_용담댐하류하천환경정비사업설계예산서(건희)" xfId="708"/>
    <cellStyle name="_광역송수관 이설공사 설계(토공삭제최종)_댐직하류 하천정비(환경)사업 기본계획 및 실시설계용역-수공용_용담댐하류하천환경정비사업설계예산서(건희)_1) 신천금호강 종합개발 기본설계" xfId="709"/>
    <cellStyle name="_광역송수관 이설공사 설계(토공삭제최종)_댐직하류 하천정비(환경)사업 기본계획 및 실시설계용역-수공용_용담댐하류하천환경정비사업설계예산서(건희)_2) 신천금호강 종합개발 동영상제작(변경최종)" xfId="710"/>
    <cellStyle name="_광역송수관 이설공사 설계(토공삭제최종)_댐직하류 하천정비(환경)사업 기본계획 및 실시설계용역-수공용_용담댐하류하천환경정비사업설계예산서(건희)_3) 신천금호강 종합개발 산책로 실시설계(변경최종)" xfId="711"/>
    <cellStyle name="_광역송수관 이설공사 설계(토공삭제최종)_댐직하류 하천정비(환경)사업 기본계획 및 실시설계용역-수공용_용담댐하류하천환경정비사업설계예산서(건희)_설계내역서(신천-금호강)" xfId="712"/>
    <cellStyle name="_광역송수관 이설공사 설계(토공삭제최종)_댐직하류 하천정비(환경)사업 기본계획 및 실시설계용역-수공용_용담댐하류하천환경정비사업설계예산서(건희)_설계내역서(전체)" xfId="713"/>
    <cellStyle name="_광역송수관 이설공사 설계(토공삭제최종)_댐직하류 하천정비(환경)사업 기본계획 및 실시설계용역-수공용_용담댐하류하천환경정비사업설계예산서(건희)_신천금호강 종합개발 기본설계  내역서(수정분)" xfId="714"/>
    <cellStyle name="_광역송수관 이설공사 설계(토공삭제최종)_댐직하류 하천정비(환경)사업 기본계획 및 실시설계용역-수공용_용담댐하류하천환경정비사업설계예산서(건희)_신천금호강내역서(수정-보오링,사전재해및환경성제외,측량연장조정9(1).95억0726)" xfId="715"/>
    <cellStyle name="_광역송수관 이설공사 설계(토공삭제최종)_댐직하류 하천정비(환경)사업 기본계획 및 실시설계용역-수공용_용담댐하류하천환경정비사업설계예산서(건희)_심사내역서" xfId="716"/>
    <cellStyle name="_광역송수관 이설공사 설계(토공삭제최종)_용담댐하류하천환경정비사업설계예산서(건희)" xfId="717"/>
    <cellStyle name="_광역송수관 이설공사 설계(토공삭제최종)_용담댐하류하천환경정비사업설계예산서(건희)_1) 신천금호강 종합개발 기본설계" xfId="718"/>
    <cellStyle name="_광역송수관 이설공사 설계(토공삭제최종)_용담댐하류하천환경정비사업설계예산서(건희)_2) 신천금호강 종합개발 동영상제작(변경최종)" xfId="719"/>
    <cellStyle name="_광역송수관 이설공사 설계(토공삭제최종)_용담댐하류하천환경정비사업설계예산서(건희)_3) 신천금호강 종합개발 산책로 실시설계(변경최종)" xfId="720"/>
    <cellStyle name="_광역송수관 이설공사 설계(토공삭제최종)_용담댐하류하천환경정비사업설계예산서(건희)_설계내역서(신천-금호강)" xfId="721"/>
    <cellStyle name="_광역송수관 이설공사 설계(토공삭제최종)_용담댐하류하천환경정비사업설계예산서(건희)_설계내역서(전체)" xfId="722"/>
    <cellStyle name="_광역송수관 이설공사 설계(토공삭제최종)_용담댐하류하천환경정비사업설계예산서(건희)_신천금호강 종합개발 기본설계  내역서(수정분)" xfId="723"/>
    <cellStyle name="_광역송수관 이설공사 설계(토공삭제최종)_용담댐하류하천환경정비사업설계예산서(건희)_신천금호강내역서(수정-보오링,사전재해및환경성제외,측량연장조정9(1).95억0726)" xfId="724"/>
    <cellStyle name="_광역송수관 이설공사 설계(토공삭제최종)_용담댐하류하천환경정비사업설계예산서(건희)_심사내역서" xfId="725"/>
    <cellStyle name="_광역송수관 이설공사 설계(흙막이)" xfId="726"/>
    <cellStyle name="_광역송수관 이설공사 설계(흙막이)_댐직하류 하천정비(환경)사업 기본계획 및 실시설계용역-수공용" xfId="727"/>
    <cellStyle name="_광역송수관 이설공사 설계(흙막이)_댐직하류 하천정비(환경)사업 기본계획 및 실시설계용역-수공용_용담댐직하류 하천정비공사 설계예산서(남원작성)-" xfId="728"/>
    <cellStyle name="_광역송수관 이설공사 설계(흙막이)_댐직하류 하천정비(환경)사업 기본계획 및 실시설계용역-수공용_용담댐직하류 하천정비공사 설계예산서(남원작성)-_용담댐하류하천환경정비사업설계예산서(건희)" xfId="729"/>
    <cellStyle name="_광역송수관 이설공사 설계(흙막이)_댐직하류 하천정비(환경)사업 기본계획 및 실시설계용역-수공용_용담댐직하류 하천정비공사 설계예산서(남원작성)-_용담댐하류하천환경정비사업설계예산서(건희)_1) 신천금호강 종합개발 기본설계" xfId="730"/>
    <cellStyle name="_광역송수관 이설공사 설계(흙막이)_댐직하류 하천정비(환경)사업 기본계획 및 실시설계용역-수공용_용담댐직하류 하천정비공사 설계예산서(남원작성)-_용담댐하류하천환경정비사업설계예산서(건희)_2) 신천금호강 종합개발 동영상제작(변경최종)" xfId="731"/>
    <cellStyle name="_광역송수관 이설공사 설계(흙막이)_댐직하류 하천정비(환경)사업 기본계획 및 실시설계용역-수공용_용담댐직하류 하천정비공사 설계예산서(남원작성)-_용담댐하류하천환경정비사업설계예산서(건희)_3) 신천금호강 종합개발 산책로 실시설계(변경최종)" xfId="732"/>
    <cellStyle name="_광역송수관 이설공사 설계(흙막이)_댐직하류 하천정비(환경)사업 기본계획 및 실시설계용역-수공용_용담댐직하류 하천정비공사 설계예산서(남원작성)-_용담댐하류하천환경정비사업설계예산서(건희)_설계내역서(신천-금호강)" xfId="733"/>
    <cellStyle name="_광역송수관 이설공사 설계(흙막이)_댐직하류 하천정비(환경)사업 기본계획 및 실시설계용역-수공용_용담댐직하류 하천정비공사 설계예산서(남원작성)-_용담댐하류하천환경정비사업설계예산서(건희)_설계내역서(전체)" xfId="734"/>
    <cellStyle name="_광역송수관 이설공사 설계(흙막이)_댐직하류 하천정비(환경)사업 기본계획 및 실시설계용역-수공용_용담댐직하류 하천정비공사 설계예산서(남원작성)-_용담댐하류하천환경정비사업설계예산서(건희)_신천금호강 종합개발 기본설계  내역서(수정분)" xfId="735"/>
    <cellStyle name="_광역송수관 이설공사 설계(흙막이)_댐직하류 하천정비(환경)사업 기본계획 및 실시설계용역-수공용_용담댐직하류 하천정비공사 설계예산서(남원작성)-_용담댐하류하천환경정비사업설계예산서(건희)_신천금호강내역서(수정-보오링,사전재해및환경성제외,측량연장조정9(1).95억0726)" xfId="736"/>
    <cellStyle name="_광역송수관 이설공사 설계(흙막이)_댐직하류 하천정비(환경)사업 기본계획 및 실시설계용역-수공용_용담댐직하류 하천정비공사 설계예산서(남원작성)-_용담댐하류하천환경정비사업설계예산서(건희)_심사내역서" xfId="737"/>
    <cellStyle name="_광역송수관 이설공사 설계(흙막이)_댐직하류 하천정비(환경)사업 기본계획 및 실시설계용역-수공용_용담댐하류하천환경정비사업설계예산서(건희)" xfId="738"/>
    <cellStyle name="_광역송수관 이설공사 설계(흙막이)_댐직하류 하천정비(환경)사업 기본계획 및 실시설계용역-수공용_용담댐하류하천환경정비사업설계예산서(건희)_1) 신천금호강 종합개발 기본설계" xfId="739"/>
    <cellStyle name="_광역송수관 이설공사 설계(흙막이)_댐직하류 하천정비(환경)사업 기본계획 및 실시설계용역-수공용_용담댐하류하천환경정비사업설계예산서(건희)_2) 신천금호강 종합개발 동영상제작(변경최종)" xfId="740"/>
    <cellStyle name="_광역송수관 이설공사 설계(흙막이)_댐직하류 하천정비(환경)사업 기본계획 및 실시설계용역-수공용_용담댐하류하천환경정비사업설계예산서(건희)_3) 신천금호강 종합개발 산책로 실시설계(변경최종)" xfId="741"/>
    <cellStyle name="_광역송수관 이설공사 설계(흙막이)_댐직하류 하천정비(환경)사업 기본계획 및 실시설계용역-수공용_용담댐하류하천환경정비사업설계예산서(건희)_설계내역서(신천-금호강)" xfId="742"/>
    <cellStyle name="_광역송수관 이설공사 설계(흙막이)_댐직하류 하천정비(환경)사업 기본계획 및 실시설계용역-수공용_용담댐하류하천환경정비사업설계예산서(건희)_설계내역서(전체)" xfId="743"/>
    <cellStyle name="_광역송수관 이설공사 설계(흙막이)_댐직하류 하천정비(환경)사업 기본계획 및 실시설계용역-수공용_용담댐하류하천환경정비사업설계예산서(건희)_신천금호강 종합개발 기본설계  내역서(수정분)" xfId="744"/>
    <cellStyle name="_광역송수관 이설공사 설계(흙막이)_댐직하류 하천정비(환경)사업 기본계획 및 실시설계용역-수공용_용담댐하류하천환경정비사업설계예산서(건희)_신천금호강내역서(수정-보오링,사전재해및환경성제외,측량연장조정9(1).95억0726)" xfId="745"/>
    <cellStyle name="_광역송수관 이설공사 설계(흙막이)_댐직하류 하천정비(환경)사업 기본계획 및 실시설계용역-수공용_용담댐하류하천환경정비사업설계예산서(건희)_심사내역서" xfId="746"/>
    <cellStyle name="_광역송수관 이설공사 설계(흙막이)_용담댐하류하천환경정비사업설계예산서(건희)" xfId="747"/>
    <cellStyle name="_광역송수관 이설공사 설계(흙막이)_용담댐하류하천환경정비사업설계예산서(건희)_1) 신천금호강 종합개발 기본설계" xfId="748"/>
    <cellStyle name="_광역송수관 이설공사 설계(흙막이)_용담댐하류하천환경정비사업설계예산서(건희)_2) 신천금호강 종합개발 동영상제작(변경최종)" xfId="749"/>
    <cellStyle name="_광역송수관 이설공사 설계(흙막이)_용담댐하류하천환경정비사업설계예산서(건희)_3) 신천금호강 종합개발 산책로 실시설계(변경최종)" xfId="750"/>
    <cellStyle name="_광역송수관 이설공사 설계(흙막이)_용담댐하류하천환경정비사업설계예산서(건희)_설계내역서(신천-금호강)" xfId="751"/>
    <cellStyle name="_광역송수관 이설공사 설계(흙막이)_용담댐하류하천환경정비사업설계예산서(건희)_설계내역서(전체)" xfId="752"/>
    <cellStyle name="_광역송수관 이설공사 설계(흙막이)_용담댐하류하천환경정비사업설계예산서(건희)_신천금호강 종합개발 기본설계  내역서(수정분)" xfId="753"/>
    <cellStyle name="_광역송수관 이설공사 설계(흙막이)_용담댐하류하천환경정비사업설계예산서(건희)_신천금호강내역서(수정-보오링,사전재해및환경성제외,측량연장조정9(1).95억0726)" xfId="754"/>
    <cellStyle name="_광역송수관 이설공사 설계(흙막이)_용담댐하류하천환경정비사업설계예산서(건희)_심사내역서" xfId="755"/>
    <cellStyle name="_광역송수관 이설공사 설계(흙막이+양수)" xfId="756"/>
    <cellStyle name="_광역송수관 이설공사 설계(흙막이+양수)_댐직하류 하천정비(환경)사업 기본계획 및 실시설계용역-수공용" xfId="757"/>
    <cellStyle name="_광역송수관 이설공사 설계(흙막이+양수)_댐직하류 하천정비(환경)사업 기본계획 및 실시설계용역-수공용_용담댐직하류 하천정비공사 설계예산서(남원작성)-" xfId="758"/>
    <cellStyle name="_광역송수관 이설공사 설계(흙막이+양수)_댐직하류 하천정비(환경)사업 기본계획 및 실시설계용역-수공용_용담댐직하류 하천정비공사 설계예산서(남원작성)-_용담댐하류하천환경정비사업설계예산서(건희)" xfId="759"/>
    <cellStyle name="_광역송수관 이설공사 설계(흙막이+양수)_댐직하류 하천정비(환경)사업 기본계획 및 실시설계용역-수공용_용담댐직하류 하천정비공사 설계예산서(남원작성)-_용담댐하류하천환경정비사업설계예산서(건희)_1) 신천금호강 종합개발 기본설계" xfId="760"/>
    <cellStyle name="_광역송수관 이설공사 설계(흙막이+양수)_댐직하류 하천정비(환경)사업 기본계획 및 실시설계용역-수공용_용담댐직하류 하천정비공사 설계예산서(남원작성)-_용담댐하류하천환경정비사업설계예산서(건희)_2) 신천금호강 종합개발 동영상제작(변경최종)" xfId="761"/>
    <cellStyle name="_광역송수관 이설공사 설계(흙막이+양수)_댐직하류 하천정비(환경)사업 기본계획 및 실시설계용역-수공용_용담댐직하류 하천정비공사 설계예산서(남원작성)-_용담댐하류하천환경정비사업설계예산서(건희)_3) 신천금호강 종합개발 산책로 실시설계(변경최종)" xfId="762"/>
    <cellStyle name="_광역송수관 이설공사 설계(흙막이+양수)_댐직하류 하천정비(환경)사업 기본계획 및 실시설계용역-수공용_용담댐직하류 하천정비공사 설계예산서(남원작성)-_용담댐하류하천환경정비사업설계예산서(건희)_설계내역서(신천-금호강)" xfId="763"/>
    <cellStyle name="_광역송수관 이설공사 설계(흙막이+양수)_댐직하류 하천정비(환경)사업 기본계획 및 실시설계용역-수공용_용담댐직하류 하천정비공사 설계예산서(남원작성)-_용담댐하류하천환경정비사업설계예산서(건희)_설계내역서(전체)" xfId="764"/>
    <cellStyle name="_광역송수관 이설공사 설계(흙막이+양수)_댐직하류 하천정비(환경)사업 기본계획 및 실시설계용역-수공용_용담댐직하류 하천정비공사 설계예산서(남원작성)-_용담댐하류하천환경정비사업설계예산서(건희)_신천금호강 종합개발 기본설계  내역서(수정분)" xfId="765"/>
    <cellStyle name="_광역송수관 이설공사 설계(흙막이+양수)_댐직하류 하천정비(환경)사업 기본계획 및 실시설계용역-수공용_용담댐직하류 하천정비공사 설계예산서(남원작성)-_용담댐하류하천환경정비사업설계예산서(건희)_신천금호강내역서(수정-보오링,사전재해및환경성제외,측량연장조정9(1).95억0726)" xfId="766"/>
    <cellStyle name="_광역송수관 이설공사 설계(흙막이+양수)_댐직하류 하천정비(환경)사업 기본계획 및 실시설계용역-수공용_용담댐직하류 하천정비공사 설계예산서(남원작성)-_용담댐하류하천환경정비사업설계예산서(건희)_심사내역서" xfId="767"/>
    <cellStyle name="_광역송수관 이설공사 설계(흙막이+양수)_댐직하류 하천정비(환경)사업 기본계획 및 실시설계용역-수공용_용담댐하류하천환경정비사업설계예산서(건희)" xfId="768"/>
    <cellStyle name="_광역송수관 이설공사 설계(흙막이+양수)_댐직하류 하천정비(환경)사업 기본계획 및 실시설계용역-수공용_용담댐하류하천환경정비사업설계예산서(건희)_1) 신천금호강 종합개발 기본설계" xfId="769"/>
    <cellStyle name="_광역송수관 이설공사 설계(흙막이+양수)_댐직하류 하천정비(환경)사업 기본계획 및 실시설계용역-수공용_용담댐하류하천환경정비사업설계예산서(건희)_2) 신천금호강 종합개발 동영상제작(변경최종)" xfId="770"/>
    <cellStyle name="_광역송수관 이설공사 설계(흙막이+양수)_댐직하류 하천정비(환경)사업 기본계획 및 실시설계용역-수공용_용담댐하류하천환경정비사업설계예산서(건희)_3) 신천금호강 종합개발 산책로 실시설계(변경최종)" xfId="771"/>
    <cellStyle name="_광역송수관 이설공사 설계(흙막이+양수)_댐직하류 하천정비(환경)사업 기본계획 및 실시설계용역-수공용_용담댐하류하천환경정비사업설계예산서(건희)_설계내역서(신천-금호강)" xfId="772"/>
    <cellStyle name="_광역송수관 이설공사 설계(흙막이+양수)_댐직하류 하천정비(환경)사업 기본계획 및 실시설계용역-수공용_용담댐하류하천환경정비사업설계예산서(건희)_설계내역서(전체)" xfId="773"/>
    <cellStyle name="_광역송수관 이설공사 설계(흙막이+양수)_댐직하류 하천정비(환경)사업 기본계획 및 실시설계용역-수공용_용담댐하류하천환경정비사업설계예산서(건희)_신천금호강 종합개발 기본설계  내역서(수정분)" xfId="774"/>
    <cellStyle name="_광역송수관 이설공사 설계(흙막이+양수)_댐직하류 하천정비(환경)사업 기본계획 및 실시설계용역-수공용_용담댐하류하천환경정비사업설계예산서(건희)_신천금호강내역서(수정-보오링,사전재해및환경성제외,측량연장조정9(1).95억0726)" xfId="775"/>
    <cellStyle name="_광역송수관 이설공사 설계(흙막이+양수)_댐직하류 하천정비(환경)사업 기본계획 및 실시설계용역-수공용_용담댐하류하천환경정비사업설계예산서(건희)_심사내역서" xfId="776"/>
    <cellStyle name="_광역송수관 이설공사 설계(흙막이+양수)_용담댐하류하천환경정비사업설계예산서(건희)" xfId="777"/>
    <cellStyle name="_광역송수관 이설공사 설계(흙막이+양수)_용담댐하류하천환경정비사업설계예산서(건희)_1) 신천금호강 종합개발 기본설계" xfId="778"/>
    <cellStyle name="_광역송수관 이설공사 설계(흙막이+양수)_용담댐하류하천환경정비사업설계예산서(건희)_2) 신천금호강 종합개발 동영상제작(변경최종)" xfId="779"/>
    <cellStyle name="_광역송수관 이설공사 설계(흙막이+양수)_용담댐하류하천환경정비사업설계예산서(건희)_3) 신천금호강 종합개발 산책로 실시설계(변경최종)" xfId="780"/>
    <cellStyle name="_광역송수관 이설공사 설계(흙막이+양수)_용담댐하류하천환경정비사업설계예산서(건희)_설계내역서(신천-금호강)" xfId="781"/>
    <cellStyle name="_광역송수관 이설공사 설계(흙막이+양수)_용담댐하류하천환경정비사업설계예산서(건희)_설계내역서(전체)" xfId="782"/>
    <cellStyle name="_광역송수관 이설공사 설계(흙막이+양수)_용담댐하류하천환경정비사업설계예산서(건희)_신천금호강 종합개발 기본설계  내역서(수정분)" xfId="783"/>
    <cellStyle name="_광역송수관 이설공사 설계(흙막이+양수)_용담댐하류하천환경정비사업설계예산서(건희)_신천금호강내역서(수정-보오링,사전재해및환경성제외,측량연장조정9(1).95억0726)" xfId="784"/>
    <cellStyle name="_광역송수관 이설공사 설계(흙막이+양수)_용담댐하류하천환경정비사업설계예산서(건희)_심사내역서" xfId="785"/>
    <cellStyle name="_광주시 2차 시스템" xfId="786"/>
    <cellStyle name="_광주시 도로와 지하시설물도 공동구축사업(2차) 설계내역서_1.0" xfId="787"/>
    <cellStyle name="_광주시도로와지하시설물도공동구축사업_04072" xfId="788"/>
    <cellStyle name="_구즉내역서" xfId="789"/>
    <cellStyle name="_국공유지실태조사(최종)" xfId="790"/>
    <cellStyle name="_국도42호선여량지구오르막차로" xfId="791"/>
    <cellStyle name="_국수교수량" xfId="792"/>
    <cellStyle name="_국수교수량_설계예" xfId="793"/>
    <cellStyle name="_국수교수량_설계예_손골(1)취락 도로개설공사 실시설계용역내역서" xfId="794"/>
    <cellStyle name="_국수교수량_손골(1)취락 도로개설공사 실시설계용역내역서" xfId="795"/>
    <cellStyle name="_군산내항-품셈기준" xfId="796"/>
    <cellStyle name="_군산시_UIS설계서(0308)" xfId="797"/>
    <cellStyle name="_군포시 지하시설물통합정보시스템 구축사업 설계내역서_2.3" xfId="798"/>
    <cellStyle name="_금강시스템구축_용역내역서" xfId="799"/>
    <cellStyle name="_기본 및 실시설계(특수구조물 포함)" xfId="800"/>
    <cellStyle name="_기본 및 실시설계, 경관설계(고천)" xfId="801"/>
    <cellStyle name="_기본_및_실시설계" xfId="802"/>
    <cellStyle name="_기본_및_실시설계,_경관설계(고천)" xfId="803"/>
    <cellStyle name="_기본계획_기존(문화재포함)_GJ" xfId="804"/>
    <cellStyle name="_기성검사원" xfId="805"/>
    <cellStyle name="_기성검사원_내역서" xfId="806"/>
    <cellStyle name="_기흥구갈1" xfId="807"/>
    <cellStyle name="_기흥구갈1_사전원가심의결과보고" xfId="808"/>
    <cellStyle name="_김제시 GIS 구축사업 설계내역서_시스템부문_4" xfId="809"/>
    <cellStyle name="_김제시 도로와 지하시설물 공동구축사업 설계서_계약(1차년도)_1" xfId="810"/>
    <cellStyle name="_김천시설계서(제출용)" xfId="811"/>
    <cellStyle name="_김포시 UIS-설계내역서" xfId="812"/>
    <cellStyle name="_김해시_도로와지하시설물도공동구축사업 설계내역서.2.9" xfId="813"/>
    <cellStyle name="_나주시-품셈기준" xfId="814"/>
    <cellStyle name="_내역서" xfId="815"/>
    <cellStyle name="_내역서(총괄착수내역서)" xfId="816"/>
    <cellStyle name="_내역서_5공구 설계내역서" xfId="817"/>
    <cellStyle name="_내역서_문화의 거리 농로포장(김병국2차)" xfId="818"/>
    <cellStyle name="_내역서_문화의 거리 농로포장(김병국2차)_문화의 거리 농로포장(김병국2차)" xfId="819"/>
    <cellStyle name="_다우SW(1023)" xfId="820"/>
    <cellStyle name="_단가산출서" xfId="821"/>
    <cellStyle name="_단가산출서_댐직하류 하천정비(환경)사업 기본계획 및 실시설계용역-수공용" xfId="822"/>
    <cellStyle name="_단가산출서_댐직하류 하천정비(환경)사업 기본계획 및 실시설계용역-수공용_용담댐직하류 하천정비공사 설계예산서(남원작성)-" xfId="823"/>
    <cellStyle name="_단가산출서_댐직하류 하천정비(환경)사업 기본계획 및 실시설계용역-수공용_용담댐직하류 하천정비공사 설계예산서(남원작성)-_용담댐하류하천환경정비사업설계예산서(건희)" xfId="824"/>
    <cellStyle name="_단가산출서_댐직하류 하천정비(환경)사업 기본계획 및 실시설계용역-수공용_용담댐직하류 하천정비공사 설계예산서(남원작성)-_용담댐하류하천환경정비사업설계예산서(건희)_1) 신천금호강 종합개발 기본설계" xfId="825"/>
    <cellStyle name="_단가산출서_댐직하류 하천정비(환경)사업 기본계획 및 실시설계용역-수공용_용담댐직하류 하천정비공사 설계예산서(남원작성)-_용담댐하류하천환경정비사업설계예산서(건희)_2) 신천금호강 종합개발 동영상제작(변경최종)" xfId="826"/>
    <cellStyle name="_단가산출서_댐직하류 하천정비(환경)사업 기본계획 및 실시설계용역-수공용_용담댐직하류 하천정비공사 설계예산서(남원작성)-_용담댐하류하천환경정비사업설계예산서(건희)_3) 신천금호강 종합개발 산책로 실시설계(변경최종)" xfId="827"/>
    <cellStyle name="_단가산출서_댐직하류 하천정비(환경)사업 기본계획 및 실시설계용역-수공용_용담댐직하류 하천정비공사 설계예산서(남원작성)-_용담댐하류하천환경정비사업설계예산서(건희)_설계내역서(신천-금호강)" xfId="828"/>
    <cellStyle name="_단가산출서_댐직하류 하천정비(환경)사업 기본계획 및 실시설계용역-수공용_용담댐직하류 하천정비공사 설계예산서(남원작성)-_용담댐하류하천환경정비사업설계예산서(건희)_설계내역서(전체)" xfId="829"/>
    <cellStyle name="_단가산출서_댐직하류 하천정비(환경)사업 기본계획 및 실시설계용역-수공용_용담댐직하류 하천정비공사 설계예산서(남원작성)-_용담댐하류하천환경정비사업설계예산서(건희)_신천금호강 종합개발 기본설계  내역서(수정분)" xfId="830"/>
    <cellStyle name="_단가산출서_댐직하류 하천정비(환경)사업 기본계획 및 실시설계용역-수공용_용담댐직하류 하천정비공사 설계예산서(남원작성)-_용담댐하류하천환경정비사업설계예산서(건희)_신천금호강내역서(수정-보오링,사전재해및환경성제외,측량연장조정9(1).95억0726)" xfId="831"/>
    <cellStyle name="_단가산출서_댐직하류 하천정비(환경)사업 기본계획 및 실시설계용역-수공용_용담댐직하류 하천정비공사 설계예산서(남원작성)-_용담댐하류하천환경정비사업설계예산서(건희)_심사내역서" xfId="832"/>
    <cellStyle name="_단가산출서_댐직하류 하천정비(환경)사업 기본계획 및 실시설계용역-수공용_용담댐하류하천환경정비사업설계예산서(건희)" xfId="833"/>
    <cellStyle name="_단가산출서_댐직하류 하천정비(환경)사업 기본계획 및 실시설계용역-수공용_용담댐하류하천환경정비사업설계예산서(건희)_1) 신천금호강 종합개발 기본설계" xfId="834"/>
    <cellStyle name="_단가산출서_댐직하류 하천정비(환경)사업 기본계획 및 실시설계용역-수공용_용담댐하류하천환경정비사업설계예산서(건희)_2) 신천금호강 종합개발 동영상제작(변경최종)" xfId="835"/>
    <cellStyle name="_단가산출서_댐직하류 하천정비(환경)사업 기본계획 및 실시설계용역-수공용_용담댐하류하천환경정비사업설계예산서(건희)_3) 신천금호강 종합개발 산책로 실시설계(변경최종)" xfId="836"/>
    <cellStyle name="_단가산출서_댐직하류 하천정비(환경)사업 기본계획 및 실시설계용역-수공용_용담댐하류하천환경정비사업설계예산서(건희)_설계내역서(신천-금호강)" xfId="837"/>
    <cellStyle name="_단가산출서_댐직하류 하천정비(환경)사업 기본계획 및 실시설계용역-수공용_용담댐하류하천환경정비사업설계예산서(건희)_설계내역서(전체)" xfId="838"/>
    <cellStyle name="_단가산출서_댐직하류 하천정비(환경)사업 기본계획 및 실시설계용역-수공용_용담댐하류하천환경정비사업설계예산서(건희)_신천금호강 종합개발 기본설계  내역서(수정분)" xfId="839"/>
    <cellStyle name="_단가산출서_댐직하류 하천정비(환경)사업 기본계획 및 실시설계용역-수공용_용담댐하류하천환경정비사업설계예산서(건희)_신천금호강내역서(수정-보오링,사전재해및환경성제외,측량연장조정9(1).95억0726)" xfId="840"/>
    <cellStyle name="_단가산출서_댐직하류 하천정비(환경)사업 기본계획 및 실시설계용역-수공용_용담댐하류하천환경정비사업설계예산서(건희)_심사내역서" xfId="841"/>
    <cellStyle name="_단가산출서_용담댐하류하천환경정비사업설계예산서(건희)" xfId="842"/>
    <cellStyle name="_단가산출서_용담댐하류하천환경정비사업설계예산서(건희)_1) 신천금호강 종합개발 기본설계" xfId="843"/>
    <cellStyle name="_단가산출서_용담댐하류하천환경정비사업설계예산서(건희)_2) 신천금호강 종합개발 동영상제작(변경최종)" xfId="844"/>
    <cellStyle name="_단가산출서_용담댐하류하천환경정비사업설계예산서(건희)_3) 신천금호강 종합개발 산책로 실시설계(변경최종)" xfId="845"/>
    <cellStyle name="_단가산출서_용담댐하류하천환경정비사업설계예산서(건희)_설계내역서(신천-금호강)" xfId="846"/>
    <cellStyle name="_단가산출서_용담댐하류하천환경정비사업설계예산서(건희)_설계내역서(전체)" xfId="847"/>
    <cellStyle name="_단가산출서_용담댐하류하천환경정비사업설계예산서(건희)_신천금호강 종합개발 기본설계  내역서(수정분)" xfId="848"/>
    <cellStyle name="_단가산출서_용담댐하류하천환경정비사업설계예산서(건희)_신천금호강내역서(수정-보오링,사전재해및환경성제외,측량연장조정9(1).95억0726)" xfId="849"/>
    <cellStyle name="_단가산출서_용담댐하류하천환경정비사업설계예산서(건희)_심사내역서" xfId="850"/>
    <cellStyle name="_대구논공초" xfId="851"/>
    <cellStyle name="_대구시 일원 항공사진측량 용역" xfId="852"/>
    <cellStyle name="_도곡1교 교대 수량" xfId="853"/>
    <cellStyle name="_도곡1교 교대 수량_RAMP-E교-최종000" xfId="854"/>
    <cellStyle name="_도곡1교 교대 수량_RAMP-E교-최종000_시방서" xfId="855"/>
    <cellStyle name="_도곡1교 교대 수량_RAMP-E교-최종000_파도 - 모항선 횡배수관 확장" xfId="856"/>
    <cellStyle name="_도곡1교 교대 수량_RAMP-E교-최종000_파도 - 모항선 횡배수관 확장_시방서" xfId="857"/>
    <cellStyle name="_도곡1교 교대 수량_시방서" xfId="858"/>
    <cellStyle name="_도곡1교 교대(시점) 수량" xfId="859"/>
    <cellStyle name="_도곡1교 교대(시점) 수량_RAMP-E교-최종000" xfId="860"/>
    <cellStyle name="_도곡1교 교대(시점) 수량_RAMP-E교-최종000_시방서" xfId="861"/>
    <cellStyle name="_도곡1교 교대(시점) 수량_RAMP-E교-최종000_파도 - 모항선 횡배수관 확장" xfId="862"/>
    <cellStyle name="_도곡1교 교대(시점) 수량_RAMP-E교-최종000_파도 - 모항선 횡배수관 확장_시방서" xfId="863"/>
    <cellStyle name="_도곡1교 교대(시점) 수량_시방서" xfId="864"/>
    <cellStyle name="_도곡1교 하부공 수량" xfId="865"/>
    <cellStyle name="_도곡1교 하부공 수량_RAMP-E교-최종000" xfId="866"/>
    <cellStyle name="_도곡1교 하부공 수량_RAMP-E교-최종000_시방서" xfId="867"/>
    <cellStyle name="_도곡1교 하부공 수량_RAMP-E교-최종000_파도 - 모항선 횡배수관 확장" xfId="868"/>
    <cellStyle name="_도곡1교 하부공 수량_RAMP-E교-최종000_파도 - 모항선 횡배수관 확장_시방서" xfId="869"/>
    <cellStyle name="_도곡1교 하부공 수량_시방서" xfId="870"/>
    <cellStyle name="_도곡2교 교대 수량" xfId="871"/>
    <cellStyle name="_도곡2교 교대 수량_RAMP-E교-최종000" xfId="872"/>
    <cellStyle name="_도곡2교 교대 수량_RAMP-E교-최종000_시방서" xfId="873"/>
    <cellStyle name="_도곡2교 교대 수량_RAMP-E교-최종000_파도 - 모항선 횡배수관 확장" xfId="874"/>
    <cellStyle name="_도곡2교 교대 수량_RAMP-E교-최종000_파도 - 모항선 횡배수관 확장_시방서" xfId="875"/>
    <cellStyle name="_도곡2교 교대 수량_시방서" xfId="876"/>
    <cellStyle name="_도곡2교 교대(종점) 수량" xfId="877"/>
    <cellStyle name="_도곡2교 교대(종점) 수량_RAMP-E교-최종000" xfId="878"/>
    <cellStyle name="_도곡2교 교대(종점) 수량_RAMP-E교-최종000_시방서" xfId="879"/>
    <cellStyle name="_도곡2교 교대(종점) 수량_RAMP-E교-최종000_파도 - 모항선 횡배수관 확장" xfId="880"/>
    <cellStyle name="_도곡2교 교대(종점) 수량_RAMP-E교-최종000_파도 - 모항선 횡배수관 확장_시방서" xfId="881"/>
    <cellStyle name="_도곡2교 교대(종점) 수량_시방서" xfId="882"/>
    <cellStyle name="_도곡3교 교대 수량" xfId="883"/>
    <cellStyle name="_도곡3교 교대 수량_RAMP-E교-최종000" xfId="884"/>
    <cellStyle name="_도곡3교 교대 수량_RAMP-E교-최종000_시방서" xfId="885"/>
    <cellStyle name="_도곡3교 교대 수량_RAMP-E교-최종000_파도 - 모항선 횡배수관 확장" xfId="886"/>
    <cellStyle name="_도곡3교 교대 수량_RAMP-E교-최종000_파도 - 모항선 횡배수관 확장_시방서" xfId="887"/>
    <cellStyle name="_도곡3교 교대 수량_시방서" xfId="888"/>
    <cellStyle name="_도곡4교 하부공 수량" xfId="889"/>
    <cellStyle name="_도곡4교 하부공 수량_RAMP-E교-최종000" xfId="890"/>
    <cellStyle name="_도곡4교 하부공 수량_RAMP-E교-최종000_시방서" xfId="891"/>
    <cellStyle name="_도곡4교 하부공 수량_RAMP-E교-최종000_파도 - 모항선 횡배수관 확장" xfId="892"/>
    <cellStyle name="_도곡4교 하부공 수량_RAMP-E교-최종000_파도 - 모항선 횡배수관 확장_시방서" xfId="893"/>
    <cellStyle name="_도곡4교 하부공 수량_시방서" xfId="894"/>
    <cellStyle name="_도곡교 교대 수량" xfId="895"/>
    <cellStyle name="_도곡교 교대 수량_RAMP-E교-최종000" xfId="896"/>
    <cellStyle name="_도곡교 교대 수량_RAMP-E교-최종000_시방서" xfId="897"/>
    <cellStyle name="_도곡교 교대 수량_RAMP-E교-최종000_파도 - 모항선 횡배수관 확장" xfId="898"/>
    <cellStyle name="_도곡교 교대 수량_RAMP-E교-최종000_파도 - 모항선 횡배수관 확장_시방서" xfId="899"/>
    <cellStyle name="_도곡교 교대 수량_시방서" xfId="900"/>
    <cellStyle name="_도로,상,하수 DB구축설계서(2,4급)_2005" xfId="901"/>
    <cellStyle name="_도로+상수+하수총괄분(진주시)-총괄-최종" xfId="902"/>
    <cellStyle name="_도로공사대전지사" xfId="903"/>
    <cellStyle name="_도로및지하시설물도공동구축사업 설계내역서.1.0" xfId="904"/>
    <cellStyle name="_도로시설물020517총괄" xfId="905"/>
    <cellStyle name="_도로와 지하시설물도 구축사업(2차) 설계내역서_v4" xfId="906"/>
    <cellStyle name="_도로와 지하시설물도 시범사업 설계내역서_1.2" xfId="907"/>
    <cellStyle name="_돌망태수량(바이리)" xfId="908"/>
    <cellStyle name="_동원꽃농원" xfId="909"/>
    <cellStyle name="_동홍천외12개하천(도급내역)" xfId="910"/>
    <cellStyle name="_두산중공업_021203" xfId="911"/>
    <cellStyle name="_디지털_도시_기반공사_견적_내역" xfId="912"/>
    <cellStyle name="_매출분석" xfId="913"/>
    <cellStyle name="_문화재GIS_설계내역_040718_v3" xfId="914"/>
    <cellStyle name="_물건조사" xfId="915"/>
    <cellStyle name="_반포토목,기계" xfId="916"/>
    <cellStyle name="_반포토목,기계_사전원가심의결과보고" xfId="917"/>
    <cellStyle name="_방범서비스 년도별 매출분석_20051216" xfId="918"/>
    <cellStyle name="_범용 공동구축사업 설계내역서_샘플1.3" xfId="919"/>
    <cellStyle name="_범용 공동구축사업 설계내역서_샘플1.4" xfId="920"/>
    <cellStyle name="_범용추가개발 설계내역서(평균가중치방식)" xfId="921"/>
    <cellStyle name="_범용추가개발내역" xfId="922"/>
    <cellStyle name="_범용프로그램도입 예산설계서(2003기준)_1.6" xfId="923"/>
    <cellStyle name="_범용프로그램도입 예산설계서_1.2" xfId="924"/>
    <cellStyle name="_별첨(계획서및실적서양식)" xfId="925"/>
    <cellStyle name="_별첨(계획서및실적서양식)_1" xfId="926"/>
    <cellStyle name="_보건대학조경공사내역서(0302)" xfId="927"/>
    <cellStyle name="_보완측량_시설물" xfId="928"/>
    <cellStyle name="_부대시설물수량산출" xfId="929"/>
    <cellStyle name="_부산교통가격제안서" xfId="930"/>
    <cellStyle name="_부천시 지하시설물통합정보시스템 구축사업 설계내역서_0514(FP)" xfId="931"/>
    <cellStyle name="_부천시 지하시설물통합정보시스템 구축사업 설계내역서_2.1(FP)" xfId="932"/>
    <cellStyle name="_부천시 현장시설물관리시스템 구축사업 설계내역서_2.1(FP)" xfId="933"/>
    <cellStyle name="_사동초중" xfId="934"/>
    <cellStyle name="_사본 - 수정" xfId="935"/>
    <cellStyle name="_사본 - 수정_댐직하류 하천정비(환경)사업 기본계획 및 실시설계용역-수공용" xfId="936"/>
    <cellStyle name="_사본 - 수정_댐직하류 하천정비(환경)사업 기본계획 및 실시설계용역-수공용_용담댐직하류 하천정비공사 설계예산서(남원작성)-" xfId="937"/>
    <cellStyle name="_사본 - 수정_댐직하류 하천정비(환경)사업 기본계획 및 실시설계용역-수공용_용담댐직하류 하천정비공사 설계예산서(남원작성)-_용담댐하류하천환경정비사업설계예산서(건희)" xfId="938"/>
    <cellStyle name="_사본 - 수정_댐직하류 하천정비(환경)사업 기본계획 및 실시설계용역-수공용_용담댐직하류 하천정비공사 설계예산서(남원작성)-_용담댐하류하천환경정비사업설계예산서(건희)_1) 신천금호강 종합개발 기본설계" xfId="939"/>
    <cellStyle name="_사본 - 수정_댐직하류 하천정비(환경)사업 기본계획 및 실시설계용역-수공용_용담댐직하류 하천정비공사 설계예산서(남원작성)-_용담댐하류하천환경정비사업설계예산서(건희)_2) 신천금호강 종합개발 동영상제작(변경최종)" xfId="940"/>
    <cellStyle name="_사본 - 수정_댐직하류 하천정비(환경)사업 기본계획 및 실시설계용역-수공용_용담댐직하류 하천정비공사 설계예산서(남원작성)-_용담댐하류하천환경정비사업설계예산서(건희)_3) 신천금호강 종합개발 산책로 실시설계(변경최종)" xfId="941"/>
    <cellStyle name="_사본 - 수정_댐직하류 하천정비(환경)사업 기본계획 및 실시설계용역-수공용_용담댐직하류 하천정비공사 설계예산서(남원작성)-_용담댐하류하천환경정비사업설계예산서(건희)_설계내역서(신천-금호강)" xfId="942"/>
    <cellStyle name="_사본 - 수정_댐직하류 하천정비(환경)사업 기본계획 및 실시설계용역-수공용_용담댐직하류 하천정비공사 설계예산서(남원작성)-_용담댐하류하천환경정비사업설계예산서(건희)_설계내역서(전체)" xfId="943"/>
    <cellStyle name="_사본 - 수정_댐직하류 하천정비(환경)사업 기본계획 및 실시설계용역-수공용_용담댐직하류 하천정비공사 설계예산서(남원작성)-_용담댐하류하천환경정비사업설계예산서(건희)_신천금호강 종합개발 기본설계  내역서(수정분)" xfId="944"/>
    <cellStyle name="_사본 - 수정_댐직하류 하천정비(환경)사업 기본계획 및 실시설계용역-수공용_용담댐직하류 하천정비공사 설계예산서(남원작성)-_용담댐하류하천환경정비사업설계예산서(건희)_신천금호강내역서(수정-보오링,사전재해및환경성제외,측량연장조정9(1).95억0726)" xfId="945"/>
    <cellStyle name="_사본 - 수정_댐직하류 하천정비(환경)사업 기본계획 및 실시설계용역-수공용_용담댐직하류 하천정비공사 설계예산서(남원작성)-_용담댐하류하천환경정비사업설계예산서(건희)_심사내역서" xfId="946"/>
    <cellStyle name="_사본 - 수정_댐직하류 하천정비(환경)사업 기본계획 및 실시설계용역-수공용_용담댐하류하천환경정비사업설계예산서(건희)" xfId="947"/>
    <cellStyle name="_사본 - 수정_댐직하류 하천정비(환경)사업 기본계획 및 실시설계용역-수공용_용담댐하류하천환경정비사업설계예산서(건희)_1) 신천금호강 종합개발 기본설계" xfId="948"/>
    <cellStyle name="_사본 - 수정_댐직하류 하천정비(환경)사업 기본계획 및 실시설계용역-수공용_용담댐하류하천환경정비사업설계예산서(건희)_2) 신천금호강 종합개발 동영상제작(변경최종)" xfId="949"/>
    <cellStyle name="_사본 - 수정_댐직하류 하천정비(환경)사업 기본계획 및 실시설계용역-수공용_용담댐하류하천환경정비사업설계예산서(건희)_3) 신천금호강 종합개발 산책로 실시설계(변경최종)" xfId="950"/>
    <cellStyle name="_사본 - 수정_댐직하류 하천정비(환경)사업 기본계획 및 실시설계용역-수공용_용담댐하류하천환경정비사업설계예산서(건희)_설계내역서(신천-금호강)" xfId="951"/>
    <cellStyle name="_사본 - 수정_댐직하류 하천정비(환경)사업 기본계획 및 실시설계용역-수공용_용담댐하류하천환경정비사업설계예산서(건희)_설계내역서(전체)" xfId="952"/>
    <cellStyle name="_사본 - 수정_댐직하류 하천정비(환경)사업 기본계획 및 실시설계용역-수공용_용담댐하류하천환경정비사업설계예산서(건희)_신천금호강 종합개발 기본설계  내역서(수정분)" xfId="953"/>
    <cellStyle name="_사본 - 수정_댐직하류 하천정비(환경)사업 기본계획 및 실시설계용역-수공용_용담댐하류하천환경정비사업설계예산서(건희)_신천금호강내역서(수정-보오링,사전재해및환경성제외,측량연장조정9(1).95억0726)" xfId="954"/>
    <cellStyle name="_사본 - 수정_댐직하류 하천정비(환경)사업 기본계획 및 실시설계용역-수공용_용담댐하류하천환경정비사업설계예산서(건희)_심사내역서" xfId="955"/>
    <cellStyle name="_사본 - 수정_용담댐하류하천환경정비사업설계예산서(건희)" xfId="956"/>
    <cellStyle name="_사본 - 수정_용담댐하류하천환경정비사업설계예산서(건희)_1) 신천금호강 종합개발 기본설계" xfId="957"/>
    <cellStyle name="_사본 - 수정_용담댐하류하천환경정비사업설계예산서(건희)_2) 신천금호강 종합개발 동영상제작(변경최종)" xfId="958"/>
    <cellStyle name="_사본 - 수정_용담댐하류하천환경정비사업설계예산서(건희)_3) 신천금호강 종합개발 산책로 실시설계(변경최종)" xfId="959"/>
    <cellStyle name="_사본 - 수정_용담댐하류하천환경정비사업설계예산서(건희)_설계내역서(신천-금호강)" xfId="960"/>
    <cellStyle name="_사본 - 수정_용담댐하류하천환경정비사업설계예산서(건희)_설계내역서(전체)" xfId="961"/>
    <cellStyle name="_사본 - 수정_용담댐하류하천환경정비사업설계예산서(건희)_신천금호강 종합개발 기본설계  내역서(수정분)" xfId="962"/>
    <cellStyle name="_사본 - 수정_용담댐하류하천환경정비사업설계예산서(건희)_신천금호강내역서(수정-보오링,사전재해및환경성제외,측량연장조정9(1).95억0726)" xfId="963"/>
    <cellStyle name="_사본 - 수정_용담댐하류하천환경정비사업설계예산서(건희)_심사내역서" xfId="964"/>
    <cellStyle name="_사본 - 중앙김병교설계내역서" xfId="965"/>
    <cellStyle name="_사업대가기준(최신자료)" xfId="966"/>
    <cellStyle name="_사유서" xfId="967"/>
    <cellStyle name="_사유서_내역서" xfId="968"/>
    <cellStyle name="_사전원가심의결과보고" xfId="969"/>
    <cellStyle name="_사전재해영향성검토(1억5천)2" xfId="970"/>
    <cellStyle name="_사진대지" xfId="971"/>
    <cellStyle name="_사진대지_B-1,B-1-1노선변경실정보고" xfId="972"/>
    <cellStyle name="_사진대지_B-1,B-1-1노선변경실정보고_번암,산서하수처리장(처리장+관로+마을하수-1)" xfId="973"/>
    <cellStyle name="_사진대지_B-1,B-1-1노선변경실정보고_조천배수지 확장사업 내역서" xfId="974"/>
    <cellStyle name="_사진대지_B-1,B-1-1노선변경실정보고_진안지방상수도개발사업2-19(마을배수관로미포함)" xfId="975"/>
    <cellStyle name="_사진대지_B-1,B-1-1노선변경실정보고_진안지방상수도개발사업2-19(마을배수관로미포함)_고수,공음,신림마을하수도" xfId="976"/>
    <cellStyle name="_사진대지_B-1,B-1-1노선변경실정보고_진안지방상수도개발사업2-19(마을배수관로미포함)_고수,공음,신림마을하수도_조천배수지 확장사업 내역서" xfId="977"/>
    <cellStyle name="_사진대지_B-1,B-1-1노선변경실정보고_진안지방상수도개발사업2-19(마을배수관로미포함)_번암,산서하수처리장(처리장+관로+마을하수-1)" xfId="978"/>
    <cellStyle name="_사진대지_B-1,B-1-1노선변경실정보고_진안지방상수도개발사업2-19(마을배수관로미포함)_조천배수지 확장사업 내역서" xfId="979"/>
    <cellStyle name="_사진대지_번암,산서하수처리장(처리장+관로+마을하수-1)" xfId="980"/>
    <cellStyle name="_사진대지_조천배수지 확장사업 내역서" xfId="981"/>
    <cellStyle name="_사진대지_진안지방상수도개발사업2-19(마을배수관로미포함)" xfId="982"/>
    <cellStyle name="_사진대지_진안지방상수도개발사업2-19(마을배수관로미포함)_고수,공음,신림마을하수도" xfId="983"/>
    <cellStyle name="_사진대지_진안지방상수도개발사업2-19(마을배수관로미포함)_고수,공음,신림마을하수도_조천배수지 확장사업 내역서" xfId="984"/>
    <cellStyle name="_사진대지_진안지방상수도개발사업2-19(마을배수관로미포함)_번암,산서하수처리장(처리장+관로+마을하수-1)" xfId="985"/>
    <cellStyle name="_사진대지_진안지방상수도개발사업2-19(마을배수관로미포함)_조천배수지 확장사업 내역서" xfId="986"/>
    <cellStyle name="_사천시 2차사업 설계내역서_최종(2004.6.10)" xfId="987"/>
    <cellStyle name="_사천시범용도입설계내역서(범아송부)" xfId="988"/>
    <cellStyle name="_산근1" xfId="989"/>
    <cellStyle name="_산근4" xfId="990"/>
    <cellStyle name="_산근5" xfId="991"/>
    <cellStyle name="_산근7" xfId="992"/>
    <cellStyle name="_산업단지_기본설계예산서_100928-2" xfId="993"/>
    <cellStyle name="_산출문막기준(일위-단산)감사조정-1" xfId="994"/>
    <cellStyle name="_삼남" xfId="995"/>
    <cellStyle name="_삼남_2차변경단가산출근거" xfId="996"/>
    <cellStyle name="_삼남_2차변경단가산출근거_3차변경단가산출근거" xfId="997"/>
    <cellStyle name="_삼남_2차변경단가산출근거_3차변경단가산출근거_문화의 거리 농로포장(김병국2차)" xfId="998"/>
    <cellStyle name="_삼남_2차변경단가산출근거_3차변경단가산출근거_문화의 거리 농로포장(김병국2차)_문화의 거리 농로포장(김병국2차)" xfId="999"/>
    <cellStyle name="_삼남_2차변경단가산출근거_문화의 거리 농로포장(김병국2차)" xfId="1000"/>
    <cellStyle name="_삼남_2차변경단가산출근거_문화의 거리 농로포장(김병국2차)_문화의 거리 농로포장(김병국2차)" xfId="1001"/>
    <cellStyle name="_삼남_문화의 거리 농로포장(김병국2차)" xfId="1002"/>
    <cellStyle name="_삼남_문화의 거리 농로포장(김병국2차)_문화의 거리 농로포장(김병국2차)" xfId="1003"/>
    <cellStyle name="_삼남_외국인투자지역" xfId="1004"/>
    <cellStyle name="_삼남_외국인투자지역_3차변경단가산출근거" xfId="1005"/>
    <cellStyle name="_삼남_외국인투자지역_3차변경단가산출근거_문화의 거리 농로포장(김병국2차)" xfId="1006"/>
    <cellStyle name="_삼남_외국인투자지역_3차변경단가산출근거_문화의 거리 농로포장(김병국2차)_문화의 거리 농로포장(김병국2차)" xfId="1007"/>
    <cellStyle name="_삼남_외국인투자지역_문화의 거리 농로포장(김병국2차)" xfId="1008"/>
    <cellStyle name="_삼남_외국인투자지역_문화의 거리 농로포장(김병국2차)_문화의 거리 농로포장(김병국2차)" xfId="1009"/>
    <cellStyle name="_상주GIS기본계획수립설계내역서(총괄)" xfId="1010"/>
    <cellStyle name="_상하수도 범용도입 설계내역서2.0" xfId="1011"/>
    <cellStyle name="_상하수탐사내역서" xfId="1012"/>
    <cellStyle name="_새주소웹서버" xfId="1013"/>
    <cellStyle name="_서영빌딩(변경후)실행" xfId="1014"/>
    <cellStyle name="_서학내역서(준공내역서)" xfId="1015"/>
    <cellStyle name="_선정(1)" xfId="1016"/>
    <cellStyle name="_선정(1)_간이배수펌프장설치에 따른 타당성용역내역" xfId="1017"/>
    <cellStyle name="_선정(1)_선정안(삼산)" xfId="1018"/>
    <cellStyle name="_선정(1)_선정안(삼산)_간이배수펌프장설치에 따른 타당성용역내역" xfId="1019"/>
    <cellStyle name="_선정(1)_추풍령" xfId="1020"/>
    <cellStyle name="_선정(1)_추풍령_간이배수펌프장설치에 따른 타당성용역내역" xfId="1021"/>
    <cellStyle name="_선정(1)_추풍령-1" xfId="1022"/>
    <cellStyle name="_선정(1)_추풍령-1_간이배수펌프장설치에 따른 타당성용역내역" xfId="1023"/>
    <cellStyle name="_선정(2)" xfId="1024"/>
    <cellStyle name="_선정(2)_간이배수펌프장설치에 따른 타당성용역내역" xfId="1025"/>
    <cellStyle name="_선정(2)_선정안(삼산)" xfId="1026"/>
    <cellStyle name="_선정(2)_선정안(삼산)_간이배수펌프장설치에 따른 타당성용역내역" xfId="1027"/>
    <cellStyle name="_선정(2)_추풍령" xfId="1028"/>
    <cellStyle name="_선정(2)_추풍령_간이배수펌프장설치에 따른 타당성용역내역" xfId="1029"/>
    <cellStyle name="_선정(2)_추풍령-1" xfId="1030"/>
    <cellStyle name="_선정(2)_추풍령-1_간이배수펌프장설치에 따른 타당성용역내역" xfId="1031"/>
    <cellStyle name="_선정(3)" xfId="1032"/>
    <cellStyle name="_선정(3)_간이배수펌프장설치에 따른 타당성용역내역" xfId="1033"/>
    <cellStyle name="_선정(3)_선정안(삼산)" xfId="1034"/>
    <cellStyle name="_선정(3)_선정안(삼산)_간이배수펌프장설치에 따른 타당성용역내역" xfId="1035"/>
    <cellStyle name="_선정(3)_추풍령" xfId="1036"/>
    <cellStyle name="_선정(3)_추풍령_간이배수펌프장설치에 따른 타당성용역내역" xfId="1037"/>
    <cellStyle name="_선정(3)_추풍령-1" xfId="1038"/>
    <cellStyle name="_선정(3)_추풍령-1_간이배수펌프장설치에 따른 타당성용역내역" xfId="1039"/>
    <cellStyle name="_선정(4)" xfId="1040"/>
    <cellStyle name="_선정(4)_간이배수펌프장설치에 따른 타당성용역내역" xfId="1041"/>
    <cellStyle name="_선정(4)_선정안(삼산)" xfId="1042"/>
    <cellStyle name="_선정(4)_선정안(삼산)_간이배수펌프장설치에 따른 타당성용역내역" xfId="1043"/>
    <cellStyle name="_선정(4)_추풍령" xfId="1044"/>
    <cellStyle name="_선정(4)_추풍령_간이배수펌프장설치에 따른 타당성용역내역" xfId="1045"/>
    <cellStyle name="_선정(4)_추풍령-1" xfId="1046"/>
    <cellStyle name="_선정(4)_추풍령-1_간이배수펌프장설치에 따른 타당성용역내역" xfId="1047"/>
    <cellStyle name="_선정(5)" xfId="1048"/>
    <cellStyle name="_선정(5)_간이배수펌프장설치에 따른 타당성용역내역" xfId="1049"/>
    <cellStyle name="_선정(5)_선정안(삼산)" xfId="1050"/>
    <cellStyle name="_선정(5)_선정안(삼산)_간이배수펌프장설치에 따른 타당성용역내역" xfId="1051"/>
    <cellStyle name="_선정(5)_추풍령" xfId="1052"/>
    <cellStyle name="_선정(5)_추풍령_간이배수펌프장설치에 따른 타당성용역내역" xfId="1053"/>
    <cellStyle name="_선정(5)_추풍령-1" xfId="1054"/>
    <cellStyle name="_선정(5)_추풍령-1_간이배수펌프장설치에 따른 타당성용역내역" xfId="1055"/>
    <cellStyle name="_설계내역서 500톤-질소,인" xfId="1056"/>
    <cellStyle name="_설계내역서(계약용)" xfId="1057"/>
    <cellStyle name="_설계내역서(공시지가)" xfId="1058"/>
    <cellStyle name="_설계내역서(완료)" xfId="1059"/>
    <cellStyle name="_설계내역서(최종)" xfId="1060"/>
    <cellStyle name="_설계내역서_금액조정" xfId="1061"/>
    <cellStyle name="_설계변경(2004.05)최종" xfId="1062"/>
    <cellStyle name="_설계변경(2004.06)" xfId="1063"/>
    <cellStyle name="_설계변경(문화재추가)오산시내역" xfId="1064"/>
    <cellStyle name="_설계변경(정산용)" xfId="1065"/>
    <cellStyle name="_설계변경(최종安)" xfId="1066"/>
    <cellStyle name="_설계변경전체분(4회,초안)" xfId="1067"/>
    <cellStyle name="_설계서" xfId="1068"/>
    <cellStyle name="_설계서(2004년 sample)" xfId="1069"/>
    <cellStyle name="_설계서(남차율리)" xfId="1070"/>
    <cellStyle name="_설계서_GIS_1최종(속초시_ver2.1)" xfId="1071"/>
    <cellStyle name="_설계서_GIS_1최종(속초시_ver3.3)_1" xfId="1072"/>
    <cellStyle name="_설계서00_연기" xfId="1073"/>
    <cellStyle name="_설계서-김포시청(백미진)" xfId="1074"/>
    <cellStyle name="_설계예" xfId="1075"/>
    <cellStyle name="_설계예산서" xfId="1076"/>
    <cellStyle name="_성주일반산업단지 기본 및 실시설계(낙찰율적용)" xfId="1077"/>
    <cellStyle name="_송현실행내역" xfId="1078"/>
    <cellStyle name="_수량산출" xfId="1079"/>
    <cellStyle name="_수량제목" xfId="1080"/>
    <cellStyle name="_수량제목_내역서" xfId="1081"/>
    <cellStyle name="_수치표고자료" xfId="1082"/>
    <cellStyle name="_시방서" xfId="1083"/>
    <cellStyle name="_시설물관리시스템상세내역" xfId="1084"/>
    <cellStyle name="_시스템" xfId="1085"/>
    <cellStyle name="_시스템개발산출양식_2003" xfId="1086"/>
    <cellStyle name="_시화물류실행내역(설비)0628" xfId="1087"/>
    <cellStyle name="_신세계오수(2003년도)2003.07.24" xfId="1088"/>
    <cellStyle name="_신언1공구수량산출" xfId="1089"/>
    <cellStyle name="_실행내역서2003.07.02작성" xfId="1090"/>
    <cellStyle name="_안동컨트리클럽-품셈기준" xfId="1091"/>
    <cellStyle name="_안면도 지포지구-품셈기준" xfId="1092"/>
    <cellStyle name="_안성시 GIS 총괄 설계내역서_1.0" xfId="1093"/>
    <cellStyle name="_앙성계통 능암리 관로이설공사" xfId="1094"/>
    <cellStyle name="_앙성계통 능암리 관로이설공사(최종)" xfId="1095"/>
    <cellStyle name="_앙성계통 능암리 관로이설공사(최종)_댐직하류 하천정비(환경)사업 기본계획 및 실시설계용역-수공용" xfId="1096"/>
    <cellStyle name="_앙성계통 능암리 관로이설공사(최종)_댐직하류 하천정비(환경)사업 기본계획 및 실시설계용역-수공용_용담댐직하류 하천정비공사 설계예산서(남원작성)-" xfId="1097"/>
    <cellStyle name="_앙성계통 능암리 관로이설공사(최종)_댐직하류 하천정비(환경)사업 기본계획 및 실시설계용역-수공용_용담댐직하류 하천정비공사 설계예산서(남원작성)-_용담댐하류하천환경정비사업설계예산서(건희)" xfId="1098"/>
    <cellStyle name="_앙성계통 능암리 관로이설공사(최종)_댐직하류 하천정비(환경)사업 기본계획 및 실시설계용역-수공용_용담댐직하류 하천정비공사 설계예산서(남원작성)-_용담댐하류하천환경정비사업설계예산서(건희)_1) 신천금호강 종합개발 기본설계" xfId="1099"/>
    <cellStyle name="_앙성계통 능암리 관로이설공사(최종)_댐직하류 하천정비(환경)사업 기본계획 및 실시설계용역-수공용_용담댐직하류 하천정비공사 설계예산서(남원작성)-_용담댐하류하천환경정비사업설계예산서(건희)_2) 신천금호강 종합개발 동영상제작(변경최종)" xfId="1100"/>
    <cellStyle name="_앙성계통 능암리 관로이설공사(최종)_댐직하류 하천정비(환경)사업 기본계획 및 실시설계용역-수공용_용담댐직하류 하천정비공사 설계예산서(남원작성)-_용담댐하류하천환경정비사업설계예산서(건희)_3) 신천금호강 종합개발 산책로 실시설계(변경최종)" xfId="1101"/>
    <cellStyle name="_앙성계통 능암리 관로이설공사(최종)_댐직하류 하천정비(환경)사업 기본계획 및 실시설계용역-수공용_용담댐직하류 하천정비공사 설계예산서(남원작성)-_용담댐하류하천환경정비사업설계예산서(건희)_설계내역서(신천-금호강)" xfId="1102"/>
    <cellStyle name="_앙성계통 능암리 관로이설공사(최종)_댐직하류 하천정비(환경)사업 기본계획 및 실시설계용역-수공용_용담댐직하류 하천정비공사 설계예산서(남원작성)-_용담댐하류하천환경정비사업설계예산서(건희)_설계내역서(전체)" xfId="1103"/>
    <cellStyle name="_앙성계통 능암리 관로이설공사(최종)_댐직하류 하천정비(환경)사업 기본계획 및 실시설계용역-수공용_용담댐직하류 하천정비공사 설계예산서(남원작성)-_용담댐하류하천환경정비사업설계예산서(건희)_신천금호강 종합개발 기본설계  내역서(수정분)" xfId="1104"/>
    <cellStyle name="_앙성계통 능암리 관로이설공사(최종)_댐직하류 하천정비(환경)사업 기본계획 및 실시설계용역-수공용_용담댐직하류 하천정비공사 설계예산서(남원작성)-_용담댐하류하천환경정비사업설계예산서(건희)_신천금호강내역서(수정-보오링,사전재해및환경성제외,측량연장조정9(1).95억0726)" xfId="1105"/>
    <cellStyle name="_앙성계통 능암리 관로이설공사(최종)_댐직하류 하천정비(환경)사업 기본계획 및 실시설계용역-수공용_용담댐직하류 하천정비공사 설계예산서(남원작성)-_용담댐하류하천환경정비사업설계예산서(건희)_심사내역서" xfId="1106"/>
    <cellStyle name="_앙성계통 능암리 관로이설공사(최종)_댐직하류 하천정비(환경)사업 기본계획 및 실시설계용역-수공용_용담댐하류하천환경정비사업설계예산서(건희)" xfId="1107"/>
    <cellStyle name="_앙성계통 능암리 관로이설공사(최종)_댐직하류 하천정비(환경)사업 기본계획 및 실시설계용역-수공용_용담댐하류하천환경정비사업설계예산서(건희)_1) 신천금호강 종합개발 기본설계" xfId="1108"/>
    <cellStyle name="_앙성계통 능암리 관로이설공사(최종)_댐직하류 하천정비(환경)사업 기본계획 및 실시설계용역-수공용_용담댐하류하천환경정비사업설계예산서(건희)_2) 신천금호강 종합개발 동영상제작(변경최종)" xfId="1109"/>
    <cellStyle name="_앙성계통 능암리 관로이설공사(최종)_댐직하류 하천정비(환경)사업 기본계획 및 실시설계용역-수공용_용담댐하류하천환경정비사업설계예산서(건희)_3) 신천금호강 종합개발 산책로 실시설계(변경최종)" xfId="1110"/>
    <cellStyle name="_앙성계통 능암리 관로이설공사(최종)_댐직하류 하천정비(환경)사업 기본계획 및 실시설계용역-수공용_용담댐하류하천환경정비사업설계예산서(건희)_설계내역서(신천-금호강)" xfId="1111"/>
    <cellStyle name="_앙성계통 능암리 관로이설공사(최종)_댐직하류 하천정비(환경)사업 기본계획 및 실시설계용역-수공용_용담댐하류하천환경정비사업설계예산서(건희)_설계내역서(전체)" xfId="1112"/>
    <cellStyle name="_앙성계통 능암리 관로이설공사(최종)_댐직하류 하천정비(환경)사업 기본계획 및 실시설계용역-수공용_용담댐하류하천환경정비사업설계예산서(건희)_신천금호강 종합개발 기본설계  내역서(수정분)" xfId="1113"/>
    <cellStyle name="_앙성계통 능암리 관로이설공사(최종)_댐직하류 하천정비(환경)사업 기본계획 및 실시설계용역-수공용_용담댐하류하천환경정비사업설계예산서(건희)_신천금호강내역서(수정-보오링,사전재해및환경성제외,측량연장조정9(1).95억0726)" xfId="1114"/>
    <cellStyle name="_앙성계통 능암리 관로이설공사(최종)_댐직하류 하천정비(환경)사업 기본계획 및 실시설계용역-수공용_용담댐하류하천환경정비사업설계예산서(건희)_심사내역서" xfId="1115"/>
    <cellStyle name="_앙성계통 능암리 관로이설공사(최종)_용담댐하류하천환경정비사업설계예산서(건희)" xfId="1116"/>
    <cellStyle name="_앙성계통 능암리 관로이설공사(최종)_용담댐하류하천환경정비사업설계예산서(건희)_1) 신천금호강 종합개발 기본설계" xfId="1117"/>
    <cellStyle name="_앙성계통 능암리 관로이설공사(최종)_용담댐하류하천환경정비사업설계예산서(건희)_2) 신천금호강 종합개발 동영상제작(변경최종)" xfId="1118"/>
    <cellStyle name="_앙성계통 능암리 관로이설공사(최종)_용담댐하류하천환경정비사업설계예산서(건희)_3) 신천금호강 종합개발 산책로 실시설계(변경최종)" xfId="1119"/>
    <cellStyle name="_앙성계통 능암리 관로이설공사(최종)_용담댐하류하천환경정비사업설계예산서(건희)_설계내역서(신천-금호강)" xfId="1120"/>
    <cellStyle name="_앙성계통 능암리 관로이설공사(최종)_용담댐하류하천환경정비사업설계예산서(건희)_설계내역서(전체)" xfId="1121"/>
    <cellStyle name="_앙성계통 능암리 관로이설공사(최종)_용담댐하류하천환경정비사업설계예산서(건희)_신천금호강 종합개발 기본설계  내역서(수정분)" xfId="1122"/>
    <cellStyle name="_앙성계통 능암리 관로이설공사(최종)_용담댐하류하천환경정비사업설계예산서(건희)_신천금호강내역서(수정-보오링,사전재해및환경성제외,측량연장조정9(1).95억0726)" xfId="1123"/>
    <cellStyle name="_앙성계통 능암리 관로이설공사(최종)_용담댐하류하천환경정비사업설계예산서(건희)_심사내역서" xfId="1124"/>
    <cellStyle name="_앙성계통 능암리 관로이설공사_댐직하류 하천정비(환경)사업 기본계획 및 실시설계용역-수공용" xfId="1125"/>
    <cellStyle name="_앙성계통 능암리 관로이설공사_댐직하류 하천정비(환경)사업 기본계획 및 실시설계용역-수공용_용담댐직하류 하천정비공사 설계예산서(남원작성)-" xfId="1126"/>
    <cellStyle name="_앙성계통 능암리 관로이설공사_댐직하류 하천정비(환경)사업 기본계획 및 실시설계용역-수공용_용담댐직하류 하천정비공사 설계예산서(남원작성)-_용담댐하류하천환경정비사업설계예산서(건희)" xfId="1127"/>
    <cellStyle name="_앙성계통 능암리 관로이설공사_댐직하류 하천정비(환경)사업 기본계획 및 실시설계용역-수공용_용담댐직하류 하천정비공사 설계예산서(남원작성)-_용담댐하류하천환경정비사업설계예산서(건희)_1) 신천금호강 종합개발 기본설계" xfId="1128"/>
    <cellStyle name="_앙성계통 능암리 관로이설공사_댐직하류 하천정비(환경)사업 기본계획 및 실시설계용역-수공용_용담댐직하류 하천정비공사 설계예산서(남원작성)-_용담댐하류하천환경정비사업설계예산서(건희)_2) 신천금호강 종합개발 동영상제작(변경최종)" xfId="1129"/>
    <cellStyle name="_앙성계통 능암리 관로이설공사_댐직하류 하천정비(환경)사업 기본계획 및 실시설계용역-수공용_용담댐직하류 하천정비공사 설계예산서(남원작성)-_용담댐하류하천환경정비사업설계예산서(건희)_3) 신천금호강 종합개발 산책로 실시설계(변경최종)" xfId="1130"/>
    <cellStyle name="_앙성계통 능암리 관로이설공사_댐직하류 하천정비(환경)사업 기본계획 및 실시설계용역-수공용_용담댐직하류 하천정비공사 설계예산서(남원작성)-_용담댐하류하천환경정비사업설계예산서(건희)_설계내역서(신천-금호강)" xfId="1131"/>
    <cellStyle name="_앙성계통 능암리 관로이설공사_댐직하류 하천정비(환경)사업 기본계획 및 실시설계용역-수공용_용담댐직하류 하천정비공사 설계예산서(남원작성)-_용담댐하류하천환경정비사업설계예산서(건희)_설계내역서(전체)" xfId="1132"/>
    <cellStyle name="_앙성계통 능암리 관로이설공사_댐직하류 하천정비(환경)사업 기본계획 및 실시설계용역-수공용_용담댐직하류 하천정비공사 설계예산서(남원작성)-_용담댐하류하천환경정비사업설계예산서(건희)_신천금호강 종합개발 기본설계  내역서(수정분)" xfId="1133"/>
    <cellStyle name="_앙성계통 능암리 관로이설공사_댐직하류 하천정비(환경)사업 기본계획 및 실시설계용역-수공용_용담댐직하류 하천정비공사 설계예산서(남원작성)-_용담댐하류하천환경정비사업설계예산서(건희)_신천금호강내역서(수정-보오링,사전재해및환경성제외,측량연장조정9(1).95억0726)" xfId="1134"/>
    <cellStyle name="_앙성계통 능암리 관로이설공사_댐직하류 하천정비(환경)사업 기본계획 및 실시설계용역-수공용_용담댐직하류 하천정비공사 설계예산서(남원작성)-_용담댐하류하천환경정비사업설계예산서(건희)_심사내역서" xfId="1135"/>
    <cellStyle name="_앙성계통 능암리 관로이설공사_댐직하류 하천정비(환경)사업 기본계획 및 실시설계용역-수공용_용담댐하류하천환경정비사업설계예산서(건희)" xfId="1136"/>
    <cellStyle name="_앙성계통 능암리 관로이설공사_댐직하류 하천정비(환경)사업 기본계획 및 실시설계용역-수공용_용담댐하류하천환경정비사업설계예산서(건희)_1) 신천금호강 종합개발 기본설계" xfId="1137"/>
    <cellStyle name="_앙성계통 능암리 관로이설공사_댐직하류 하천정비(환경)사업 기본계획 및 실시설계용역-수공용_용담댐하류하천환경정비사업설계예산서(건희)_2) 신천금호강 종합개발 동영상제작(변경최종)" xfId="1138"/>
    <cellStyle name="_앙성계통 능암리 관로이설공사_댐직하류 하천정비(환경)사업 기본계획 및 실시설계용역-수공용_용담댐하류하천환경정비사업설계예산서(건희)_3) 신천금호강 종합개발 산책로 실시설계(변경최종)" xfId="1139"/>
    <cellStyle name="_앙성계통 능암리 관로이설공사_댐직하류 하천정비(환경)사업 기본계획 및 실시설계용역-수공용_용담댐하류하천환경정비사업설계예산서(건희)_설계내역서(신천-금호강)" xfId="1140"/>
    <cellStyle name="_앙성계통 능암리 관로이설공사_댐직하류 하천정비(환경)사업 기본계획 및 실시설계용역-수공용_용담댐하류하천환경정비사업설계예산서(건희)_설계내역서(전체)" xfId="1141"/>
    <cellStyle name="_앙성계통 능암리 관로이설공사_댐직하류 하천정비(환경)사업 기본계획 및 실시설계용역-수공용_용담댐하류하천환경정비사업설계예산서(건희)_신천금호강 종합개발 기본설계  내역서(수정분)" xfId="1142"/>
    <cellStyle name="_앙성계통 능암리 관로이설공사_댐직하류 하천정비(환경)사업 기본계획 및 실시설계용역-수공용_용담댐하류하천환경정비사업설계예산서(건희)_신천금호강내역서(수정-보오링,사전재해및환경성제외,측량연장조정9(1).95억0726)" xfId="1143"/>
    <cellStyle name="_앙성계통 능암리 관로이설공사_댐직하류 하천정비(환경)사업 기본계획 및 실시설계용역-수공용_용담댐하류하천환경정비사업설계예산서(건희)_심사내역서" xfId="1144"/>
    <cellStyle name="_앙성계통 능암리 관로이설공사_용담댐하류하천환경정비사업설계예산서(건희)" xfId="1145"/>
    <cellStyle name="_앙성계통 능암리 관로이설공사_용담댐하류하천환경정비사업설계예산서(건희)_1) 신천금호강 종합개발 기본설계" xfId="1146"/>
    <cellStyle name="_앙성계통 능암리 관로이설공사_용담댐하류하천환경정비사업설계예산서(건희)_2) 신천금호강 종합개발 동영상제작(변경최종)" xfId="1147"/>
    <cellStyle name="_앙성계통 능암리 관로이설공사_용담댐하류하천환경정비사업설계예산서(건희)_3) 신천금호강 종합개발 산책로 실시설계(변경최종)" xfId="1148"/>
    <cellStyle name="_앙성계통 능암리 관로이설공사_용담댐하류하천환경정비사업설계예산서(건희)_설계내역서(신천-금호강)" xfId="1149"/>
    <cellStyle name="_앙성계통 능암리 관로이설공사_용담댐하류하천환경정비사업설계예산서(건희)_설계내역서(전체)" xfId="1150"/>
    <cellStyle name="_앙성계통 능암리 관로이설공사_용담댐하류하천환경정비사업설계예산서(건희)_신천금호강 종합개발 기본설계  내역서(수정분)" xfId="1151"/>
    <cellStyle name="_앙성계통 능암리 관로이설공사_용담댐하류하천환경정비사업설계예산서(건희)_신천금호강내역서(수정-보오링,사전재해및환경성제외,측량연장조정9(1).95억0726)" xfId="1152"/>
    <cellStyle name="_앙성계통 능암리 관로이설공사_용담댐하류하천환경정비사업설계예산서(건희)_심사내역서" xfId="1153"/>
    <cellStyle name="_앙성수량총괄(관수정)" xfId="1154"/>
    <cellStyle name="_앙성수량총괄(관수정)_1" xfId="1155"/>
    <cellStyle name="_앙성수량총괄(관수정)_2" xfId="1156"/>
    <cellStyle name="_양식" xfId="1157"/>
    <cellStyle name="_양식_1" xfId="1158"/>
    <cellStyle name="_양식_2" xfId="1159"/>
    <cellStyle name="_연천관리계획용역 내역서" xfId="1160"/>
    <cellStyle name="_연천군 관리계획 및 지형도면고시용역 설계서" xfId="1161"/>
    <cellStyle name="_연천군 관리계획용역 설계서" xfId="1162"/>
    <cellStyle name="_오수차집연결공사" xfId="1163"/>
    <cellStyle name="_오수차집연결공사(최종분)" xfId="1164"/>
    <cellStyle name="_오수차집연결공사(최종분)_댐직하류 하천정비(환경)사업 기본계획 및 실시설계용역-수공용" xfId="1165"/>
    <cellStyle name="_오수차집연결공사(최종분)_댐직하류 하천정비(환경)사업 기본계획 및 실시설계용역-수공용_용담댐직하류 하천정비공사 설계예산서(남원작성)-" xfId="1166"/>
    <cellStyle name="_오수차집연결공사(최종분)_댐직하류 하천정비(환경)사업 기본계획 및 실시설계용역-수공용_용담댐직하류 하천정비공사 설계예산서(남원작성)-_용담댐하류하천환경정비사업설계예산서(건희)" xfId="1167"/>
    <cellStyle name="_오수차집연결공사(최종분)_댐직하류 하천정비(환경)사업 기본계획 및 실시설계용역-수공용_용담댐직하류 하천정비공사 설계예산서(남원작성)-_용담댐하류하천환경정비사업설계예산서(건희)_1) 신천금호강 종합개발 기본설계" xfId="1168"/>
    <cellStyle name="_오수차집연결공사(최종분)_댐직하류 하천정비(환경)사업 기본계획 및 실시설계용역-수공용_용담댐직하류 하천정비공사 설계예산서(남원작성)-_용담댐하류하천환경정비사업설계예산서(건희)_2) 신천금호강 종합개발 동영상제작(변경최종)" xfId="1169"/>
    <cellStyle name="_오수차집연결공사(최종분)_댐직하류 하천정비(환경)사업 기본계획 및 실시설계용역-수공용_용담댐직하류 하천정비공사 설계예산서(남원작성)-_용담댐하류하천환경정비사업설계예산서(건희)_3) 신천금호강 종합개발 산책로 실시설계(변경최종)" xfId="1170"/>
    <cellStyle name="_오수차집연결공사(최종분)_댐직하류 하천정비(환경)사업 기본계획 및 실시설계용역-수공용_용담댐직하류 하천정비공사 설계예산서(남원작성)-_용담댐하류하천환경정비사업설계예산서(건희)_설계내역서(신천-금호강)" xfId="1171"/>
    <cellStyle name="_오수차집연결공사(최종분)_댐직하류 하천정비(환경)사업 기본계획 및 실시설계용역-수공용_용담댐직하류 하천정비공사 설계예산서(남원작성)-_용담댐하류하천환경정비사업설계예산서(건희)_설계내역서(전체)" xfId="1172"/>
    <cellStyle name="_오수차집연결공사(최종분)_댐직하류 하천정비(환경)사업 기본계획 및 실시설계용역-수공용_용담댐직하류 하천정비공사 설계예산서(남원작성)-_용담댐하류하천환경정비사업설계예산서(건희)_신천금호강 종합개발 기본설계  내역서(수정분)" xfId="1173"/>
    <cellStyle name="_오수차집연결공사(최종분)_댐직하류 하천정비(환경)사업 기본계획 및 실시설계용역-수공용_용담댐직하류 하천정비공사 설계예산서(남원작성)-_용담댐하류하천환경정비사업설계예산서(건희)_신천금호강내역서(수정-보오링,사전재해및환경성제외,측량연장조정9(1).95억0726)" xfId="1174"/>
    <cellStyle name="_오수차집연결공사(최종분)_댐직하류 하천정비(환경)사업 기본계획 및 실시설계용역-수공용_용담댐직하류 하천정비공사 설계예산서(남원작성)-_용담댐하류하천환경정비사업설계예산서(건희)_심사내역서" xfId="1175"/>
    <cellStyle name="_오수차집연결공사(최종분)_댐직하류 하천정비(환경)사업 기본계획 및 실시설계용역-수공용_용담댐하류하천환경정비사업설계예산서(건희)" xfId="1176"/>
    <cellStyle name="_오수차집연결공사(최종분)_댐직하류 하천정비(환경)사업 기본계획 및 실시설계용역-수공용_용담댐하류하천환경정비사업설계예산서(건희)_1) 신천금호강 종합개발 기본설계" xfId="1177"/>
    <cellStyle name="_오수차집연결공사(최종분)_댐직하류 하천정비(환경)사업 기본계획 및 실시설계용역-수공용_용담댐하류하천환경정비사업설계예산서(건희)_2) 신천금호강 종합개발 동영상제작(변경최종)" xfId="1178"/>
    <cellStyle name="_오수차집연결공사(최종분)_댐직하류 하천정비(환경)사업 기본계획 및 실시설계용역-수공용_용담댐하류하천환경정비사업설계예산서(건희)_3) 신천금호강 종합개발 산책로 실시설계(변경최종)" xfId="1179"/>
    <cellStyle name="_오수차집연결공사(최종분)_댐직하류 하천정비(환경)사업 기본계획 및 실시설계용역-수공용_용담댐하류하천환경정비사업설계예산서(건희)_설계내역서(신천-금호강)" xfId="1180"/>
    <cellStyle name="_오수차집연결공사(최종분)_댐직하류 하천정비(환경)사업 기본계획 및 실시설계용역-수공용_용담댐하류하천환경정비사업설계예산서(건희)_설계내역서(전체)" xfId="1181"/>
    <cellStyle name="_오수차집연결공사(최종분)_댐직하류 하천정비(환경)사업 기본계획 및 실시설계용역-수공용_용담댐하류하천환경정비사업설계예산서(건희)_신천금호강 종합개발 기본설계  내역서(수정분)" xfId="1182"/>
    <cellStyle name="_오수차집연결공사(최종분)_댐직하류 하천정비(환경)사업 기본계획 및 실시설계용역-수공용_용담댐하류하천환경정비사업설계예산서(건희)_신천금호강내역서(수정-보오링,사전재해및환경성제외,측량연장조정9(1).95억0726)" xfId="1183"/>
    <cellStyle name="_오수차집연결공사(최종분)_댐직하류 하천정비(환경)사업 기본계획 및 실시설계용역-수공용_용담댐하류하천환경정비사업설계예산서(건희)_심사내역서" xfId="1184"/>
    <cellStyle name="_오수차집연결공사(최종분)_용담댐하류하천환경정비사업설계예산서(건희)" xfId="1185"/>
    <cellStyle name="_오수차집연결공사(최종분)_용담댐하류하천환경정비사업설계예산서(건희)_1) 신천금호강 종합개발 기본설계" xfId="1186"/>
    <cellStyle name="_오수차집연결공사(최종분)_용담댐하류하천환경정비사업설계예산서(건희)_2) 신천금호강 종합개발 동영상제작(변경최종)" xfId="1187"/>
    <cellStyle name="_오수차집연결공사(최종분)_용담댐하류하천환경정비사업설계예산서(건희)_3) 신천금호강 종합개발 산책로 실시설계(변경최종)" xfId="1188"/>
    <cellStyle name="_오수차집연결공사(최종분)_용담댐하류하천환경정비사업설계예산서(건희)_설계내역서(신천-금호강)" xfId="1189"/>
    <cellStyle name="_오수차집연결공사(최종분)_용담댐하류하천환경정비사업설계예산서(건희)_설계내역서(전체)" xfId="1190"/>
    <cellStyle name="_오수차집연결공사(최종분)_용담댐하류하천환경정비사업설계예산서(건희)_신천금호강 종합개발 기본설계  내역서(수정분)" xfId="1191"/>
    <cellStyle name="_오수차집연결공사(최종분)_용담댐하류하천환경정비사업설계예산서(건희)_신천금호강내역서(수정-보오링,사전재해및환경성제외,측량연장조정9(1).95억0726)" xfId="1192"/>
    <cellStyle name="_오수차집연결공사(최종분)_용담댐하류하천환경정비사업설계예산서(건희)_심사내역서" xfId="1193"/>
    <cellStyle name="_오수차집연결공사_댐직하류 하천정비(환경)사업 기본계획 및 실시설계용역-수공용" xfId="1194"/>
    <cellStyle name="_오수차집연결공사_댐직하류 하천정비(환경)사업 기본계획 및 실시설계용역-수공용_용담댐직하류 하천정비공사 설계예산서(남원작성)-" xfId="1195"/>
    <cellStyle name="_오수차집연결공사_댐직하류 하천정비(환경)사업 기본계획 및 실시설계용역-수공용_용담댐직하류 하천정비공사 설계예산서(남원작성)-_용담댐하류하천환경정비사업설계예산서(건희)" xfId="1196"/>
    <cellStyle name="_오수차집연결공사_댐직하류 하천정비(환경)사업 기본계획 및 실시설계용역-수공용_용담댐직하류 하천정비공사 설계예산서(남원작성)-_용담댐하류하천환경정비사업설계예산서(건희)_1) 신천금호강 종합개발 기본설계" xfId="1197"/>
    <cellStyle name="_오수차집연결공사_댐직하류 하천정비(환경)사업 기본계획 및 실시설계용역-수공용_용담댐직하류 하천정비공사 설계예산서(남원작성)-_용담댐하류하천환경정비사업설계예산서(건희)_2) 신천금호강 종합개발 동영상제작(변경최종)" xfId="1198"/>
    <cellStyle name="_오수차집연결공사_댐직하류 하천정비(환경)사업 기본계획 및 실시설계용역-수공용_용담댐직하류 하천정비공사 설계예산서(남원작성)-_용담댐하류하천환경정비사업설계예산서(건희)_3) 신천금호강 종합개발 산책로 실시설계(변경최종)" xfId="1199"/>
    <cellStyle name="_오수차집연결공사_댐직하류 하천정비(환경)사업 기본계획 및 실시설계용역-수공용_용담댐직하류 하천정비공사 설계예산서(남원작성)-_용담댐하류하천환경정비사업설계예산서(건희)_설계내역서(신천-금호강)" xfId="1200"/>
    <cellStyle name="_오수차집연결공사_댐직하류 하천정비(환경)사업 기본계획 및 실시설계용역-수공용_용담댐직하류 하천정비공사 설계예산서(남원작성)-_용담댐하류하천환경정비사업설계예산서(건희)_설계내역서(전체)" xfId="1201"/>
    <cellStyle name="_오수차집연결공사_댐직하류 하천정비(환경)사업 기본계획 및 실시설계용역-수공용_용담댐직하류 하천정비공사 설계예산서(남원작성)-_용담댐하류하천환경정비사업설계예산서(건희)_신천금호강 종합개발 기본설계  내역서(수정분)" xfId="1202"/>
    <cellStyle name="_오수차집연결공사_댐직하류 하천정비(환경)사업 기본계획 및 실시설계용역-수공용_용담댐직하류 하천정비공사 설계예산서(남원작성)-_용담댐하류하천환경정비사업설계예산서(건희)_신천금호강내역서(수정-보오링,사전재해및환경성제외,측량연장조정9(1).95억0726)" xfId="1203"/>
    <cellStyle name="_오수차집연결공사_댐직하류 하천정비(환경)사업 기본계획 및 실시설계용역-수공용_용담댐직하류 하천정비공사 설계예산서(남원작성)-_용담댐하류하천환경정비사업설계예산서(건희)_심사내역서" xfId="1204"/>
    <cellStyle name="_오수차집연결공사_댐직하류 하천정비(환경)사업 기본계획 및 실시설계용역-수공용_용담댐하류하천환경정비사업설계예산서(건희)" xfId="1205"/>
    <cellStyle name="_오수차집연결공사_댐직하류 하천정비(환경)사업 기본계획 및 실시설계용역-수공용_용담댐하류하천환경정비사업설계예산서(건희)_1) 신천금호강 종합개발 기본설계" xfId="1206"/>
    <cellStyle name="_오수차집연결공사_댐직하류 하천정비(환경)사업 기본계획 및 실시설계용역-수공용_용담댐하류하천환경정비사업설계예산서(건희)_2) 신천금호강 종합개발 동영상제작(변경최종)" xfId="1207"/>
    <cellStyle name="_오수차집연결공사_댐직하류 하천정비(환경)사업 기본계획 및 실시설계용역-수공용_용담댐하류하천환경정비사업설계예산서(건희)_3) 신천금호강 종합개발 산책로 실시설계(변경최종)" xfId="1208"/>
    <cellStyle name="_오수차집연결공사_댐직하류 하천정비(환경)사업 기본계획 및 실시설계용역-수공용_용담댐하류하천환경정비사업설계예산서(건희)_설계내역서(신천-금호강)" xfId="1209"/>
    <cellStyle name="_오수차집연결공사_댐직하류 하천정비(환경)사업 기본계획 및 실시설계용역-수공용_용담댐하류하천환경정비사업설계예산서(건희)_설계내역서(전체)" xfId="1210"/>
    <cellStyle name="_오수차집연결공사_댐직하류 하천정비(환경)사업 기본계획 및 실시설계용역-수공용_용담댐하류하천환경정비사업설계예산서(건희)_신천금호강 종합개발 기본설계  내역서(수정분)" xfId="1211"/>
    <cellStyle name="_오수차집연결공사_댐직하류 하천정비(환경)사업 기본계획 및 실시설계용역-수공용_용담댐하류하천환경정비사업설계예산서(건희)_신천금호강내역서(수정-보오링,사전재해및환경성제외,측량연장조정9(1).95억0726)" xfId="1212"/>
    <cellStyle name="_오수차집연결공사_댐직하류 하천정비(환경)사업 기본계획 및 실시설계용역-수공용_용담댐하류하천환경정비사업설계예산서(건희)_심사내역서" xfId="1213"/>
    <cellStyle name="_오수차집연결공사_용담댐하류하천환경정비사업설계예산서(건희)" xfId="1214"/>
    <cellStyle name="_오수차집연결공사_용담댐하류하천환경정비사업설계예산서(건희)_1) 신천금호강 종합개발 기본설계" xfId="1215"/>
    <cellStyle name="_오수차집연결공사_용담댐하류하천환경정비사업설계예산서(건희)_2) 신천금호강 종합개발 동영상제작(변경최종)" xfId="1216"/>
    <cellStyle name="_오수차집연결공사_용담댐하류하천환경정비사업설계예산서(건희)_3) 신천금호강 종합개발 산책로 실시설계(변경최종)" xfId="1217"/>
    <cellStyle name="_오수차집연결공사_용담댐하류하천환경정비사업설계예산서(건희)_설계내역서(신천-금호강)" xfId="1218"/>
    <cellStyle name="_오수차집연결공사_용담댐하류하천환경정비사업설계예산서(건희)_설계내역서(전체)" xfId="1219"/>
    <cellStyle name="_오수차집연결공사_용담댐하류하천환경정비사업설계예산서(건희)_신천금호강 종합개발 기본설계  내역서(수정분)" xfId="1220"/>
    <cellStyle name="_오수차집연결공사_용담댐하류하천환경정비사업설계예산서(건희)_신천금호강내역서(수정-보오링,사전재해및환경성제외,측량연장조정9(1).95억0726)" xfId="1221"/>
    <cellStyle name="_오수차집연결공사_용담댐하류하천환경정비사업설계예산서(건희)_심사내역서" xfId="1222"/>
    <cellStyle name="_옥동천변경내역(최종)" xfId="1223"/>
    <cellStyle name="_온더아이티_BS 서버견적" xfId="1224"/>
    <cellStyle name="_왕가봉정비공사" xfId="1225"/>
    <cellStyle name="_용담댐3차원하천-070515" xfId="1226"/>
    <cellStyle name="_용담댐직하류 하천정비공사 설계예산서(남원작성)" xfId="1227"/>
    <cellStyle name="_용담댐직하류 하천정비공사 설계예산서(남원작성)-" xfId="1228"/>
    <cellStyle name="_용인흥덕_시설종합관리_200610_15" xfId="1229"/>
    <cellStyle name="_용정2p3(아포)" xfId="1230"/>
    <cellStyle name="_용정2p3(아포)_상수도급수난지역개선공사 일위대가표" xfId="1231"/>
    <cellStyle name="_용정2p3(아포)_송절2구(토공)" xfId="1232"/>
    <cellStyle name="_용정2p3(아포)_송절2구(토공)_시설관리사업소-급수난지역 2005-10" xfId="1233"/>
    <cellStyle name="_용정2p3(아포)_시설관리사업소-급수난지역 2005-10" xfId="1234"/>
    <cellStyle name="_용정2p3(아포)_토공(오근장동)" xfId="1235"/>
    <cellStyle name="_용정2p3(아포)_토공(오근장동)_시설관리사업소-급수난지역 2005-10" xfId="1236"/>
    <cellStyle name="_울산시총괄안-20030509v1" xfId="1237"/>
    <cellStyle name="_웅천 하천기본계획 사전환경성검토 내역서(091021)-행정계획" xfId="1238"/>
    <cellStyle name="_원가계산서(양식)" xfId="1239"/>
    <cellStyle name="_웹기반 범용프로그램 기본설계용역 예산설계서_050322" xfId="1240"/>
    <cellStyle name="_웹기반 수치지도 활용시스템 도입 설계서_1.1" xfId="1241"/>
    <cellStyle name="_웹기반 수치지도 활용시스템 도입 설계서_2.0" xfId="1242"/>
    <cellStyle name="_유관기관연계시스템개발내역서" xfId="1243"/>
    <cellStyle name="_유재복차장(CP10,17,HP5100_mail)" xfId="1244"/>
    <cellStyle name="_유첨3(서식)" xfId="1245"/>
    <cellStyle name="_유첨3(서식)_1" xfId="1246"/>
    <cellStyle name="_은평공원테니스장정비공사" xfId="1247"/>
    <cellStyle name="_음성방향-p1" xfId="1248"/>
    <cellStyle name="_의왕 왕송저수지 조성사업 환경재해영향평가용역" xfId="1249"/>
    <cellStyle name="_의왕고천 조사설계 내역서(수정)" xfId="1250"/>
    <cellStyle name="_의정부  상하수도 설계내역서_1.2" xfId="1251"/>
    <cellStyle name="_의정부_설계내역서" xfId="1252"/>
    <cellStyle name="_의정부_설계내역서(제출용)" xfId="1253"/>
    <cellStyle name="_이담지리지 보완확장사업 설계내역서_1.1" xfId="1254"/>
    <cellStyle name="_이형관(강)총괄" xfId="1255"/>
    <cellStyle name="_이형관(주철)총괄" xfId="1256"/>
    <cellStyle name="_인구평가(시흥군자지구)(1).xls-수정" xfId="1257"/>
    <cellStyle name="_인원계획표 " xfId="1258"/>
    <cellStyle name="_인원계획표 _설계내역서(용담, 연동)" xfId="1259"/>
    <cellStyle name="_인원계획표 _적격 " xfId="1260"/>
    <cellStyle name="_인원계획표 _적격 _설계내역서(용담, 연동)" xfId="1261"/>
    <cellStyle name="_인증견적자료" xfId="1262"/>
    <cellStyle name="_인천시 지하시설물통합정보시스템 구축사업 설계내역서_0514(FP)" xfId="1263"/>
    <cellStyle name="_인트라넷개발내역" xfId="1264"/>
    <cellStyle name="_일반설비실행내역" xfId="1265"/>
    <cellStyle name="_일위대가" xfId="1266"/>
    <cellStyle name="_일위대가2" xfId="1267"/>
    <cellStyle name="_입찰표지 " xfId="1268"/>
    <cellStyle name="_입찰표지 _설계내역서(용담, 연동)" xfId="1269"/>
    <cellStyle name="_자동화저장설비정비유지" xfId="1270"/>
    <cellStyle name="_작업내역(전기,통신)" xfId="1271"/>
    <cellStyle name="_장비견적분석" xfId="1272"/>
    <cellStyle name="_장흥수수시설(도시계획시설포함)" xfId="1273"/>
    <cellStyle name="_적격 " xfId="1274"/>
    <cellStyle name="_적격 _설계내역서(용담, 연동)" xfId="1275"/>
    <cellStyle name="_적격 _집행갑지 " xfId="1276"/>
    <cellStyle name="_적격 _집행갑지 _설계내역서(용담, 연동)" xfId="1277"/>
    <cellStyle name="_적격(화산) " xfId="1278"/>
    <cellStyle name="_적격(화산) _설계내역서(용담, 연동)" xfId="1279"/>
    <cellStyle name="_전기공사 내역(근로복지공단)-88-051208" xfId="1280"/>
    <cellStyle name="_접근불능지역(최종)" xfId="1281"/>
    <cellStyle name="_정사사진제작을위한수치지도제작(1000)" xfId="1282"/>
    <cellStyle name="_정사영상제작_소프트웨어" xfId="1283"/>
    <cellStyle name="_정읍시내역서_최종" xfId="1284"/>
    <cellStyle name="_제1보급창(총괄)" xfId="1285"/>
    <cellStyle name="_제1보급창SW유지보수(총괄)" xfId="1286"/>
    <cellStyle name="_제목" xfId="1287"/>
    <cellStyle name="_제목_내역서" xfId="1288"/>
    <cellStyle name="_제안견적서" xfId="1289"/>
    <cellStyle name="_제주시_운용소프트웨어개발" xfId="1290"/>
    <cellStyle name="_조달청_계약내역(기성1차)" xfId="1291"/>
    <cellStyle name="_조사설계용역 및 관리용역 설계내역서" xfId="1292"/>
    <cellStyle name="_조원고" xfId="1293"/>
    <cellStyle name="_종합통제보안 견적(선도_KTN_토공)_20060206" xfId="1294"/>
    <cellStyle name="_증평-도안면농어촌생활용수개발사업실시설계내역(1)" xfId="1295"/>
    <cellStyle name="_지정과제1분기실적(확정990408)" xfId="1296"/>
    <cellStyle name="_지정과제1분기실적(확정990408)_1" xfId="1297"/>
    <cellStyle name="_지정과제2차심의list" xfId="1298"/>
    <cellStyle name="_지정과제2차심의list_1" xfId="1299"/>
    <cellStyle name="_지정과제2차심의list_2" xfId="1300"/>
    <cellStyle name="_지정과제2차심의결과" xfId="1301"/>
    <cellStyle name="_지정과제2차심의결과(금액조정후최종)" xfId="1302"/>
    <cellStyle name="_지정과제2차심의결과(금액조정후최종)_1" xfId="1303"/>
    <cellStyle name="_지정과제2차심의결과(금액조정후최종)_1_dimon" xfId="1304"/>
    <cellStyle name="_지정과제2차심의결과(금액조정후최종)_1_경영개선실적보고(전주공장)" xfId="1305"/>
    <cellStyle name="_지정과제2차심의결과(금액조정후최종)_1_별첨1_2" xfId="1306"/>
    <cellStyle name="_지정과제2차심의결과(금액조정후최종)_1_제안과제집계표(공장전체)" xfId="1307"/>
    <cellStyle name="_지정과제2차심의결과(금액조정후최종)_dimon" xfId="1308"/>
    <cellStyle name="_지정과제2차심의결과(금액조정후최종)_경영개선실적보고(전주공장)" xfId="1309"/>
    <cellStyle name="_지정과제2차심의결과(금액조정후최종)_별첨1_2" xfId="1310"/>
    <cellStyle name="_지정과제2차심의결과(금액조정후최종)_제안과제집계표(공장전체)" xfId="1311"/>
    <cellStyle name="_지정과제2차심의결과_1" xfId="1312"/>
    <cellStyle name="_지질조사비(본댐좌우안)-2" xfId="1313"/>
    <cellStyle name="_지하시설물(도로77㎞)측량설계10.31(최종)2급 15개" xfId="1314"/>
    <cellStyle name="_지하시설물_시스템_설계내역서" xfId="1315"/>
    <cellStyle name="_지하시설물관리현장지원시스템구축 산출내역서_1.0" xfId="1316"/>
    <cellStyle name="_지하시설물통합관리설계내역서_1.0" xfId="1317"/>
    <cellStyle name="_지하시설물통합및굴착복구관리 설계내역서_1.1" xfId="1318"/>
    <cellStyle name="_진벌천 하천기본계획 내역서_52" xfId="1319"/>
    <cellStyle name="_진천관말 이토변설치설계" xfId="1320"/>
    <cellStyle name="_진천관말 이토변설치설계_댐직하류 하천정비(환경)사업 기본계획 및 실시설계용역-수공용" xfId="1321"/>
    <cellStyle name="_진천관말 이토변설치설계_댐직하류 하천정비(환경)사업 기본계획 및 실시설계용역-수공용_용담댐직하류 하천정비공사 설계예산서(남원작성)-" xfId="1322"/>
    <cellStyle name="_진천관말 이토변설치설계_댐직하류 하천정비(환경)사업 기본계획 및 실시설계용역-수공용_용담댐직하류 하천정비공사 설계예산서(남원작성)-_용담댐하류하천환경정비사업설계예산서(건희)" xfId="1323"/>
    <cellStyle name="_진천관말 이토변설치설계_댐직하류 하천정비(환경)사업 기본계획 및 실시설계용역-수공용_용담댐직하류 하천정비공사 설계예산서(남원작성)-_용담댐하류하천환경정비사업설계예산서(건희)_1) 신천금호강 종합개발 기본설계" xfId="1324"/>
    <cellStyle name="_진천관말 이토변설치설계_댐직하류 하천정비(환경)사업 기본계획 및 실시설계용역-수공용_용담댐직하류 하천정비공사 설계예산서(남원작성)-_용담댐하류하천환경정비사업설계예산서(건희)_2) 신천금호강 종합개발 동영상제작(변경최종)" xfId="1325"/>
    <cellStyle name="_진천관말 이토변설치설계_댐직하류 하천정비(환경)사업 기본계획 및 실시설계용역-수공용_용담댐직하류 하천정비공사 설계예산서(남원작성)-_용담댐하류하천환경정비사업설계예산서(건희)_3) 신천금호강 종합개발 산책로 실시설계(변경최종)" xfId="1326"/>
    <cellStyle name="_진천관말 이토변설치설계_댐직하류 하천정비(환경)사업 기본계획 및 실시설계용역-수공용_용담댐직하류 하천정비공사 설계예산서(남원작성)-_용담댐하류하천환경정비사업설계예산서(건희)_설계내역서(신천-금호강)" xfId="1327"/>
    <cellStyle name="_진천관말 이토변설치설계_댐직하류 하천정비(환경)사업 기본계획 및 실시설계용역-수공용_용담댐직하류 하천정비공사 설계예산서(남원작성)-_용담댐하류하천환경정비사업설계예산서(건희)_설계내역서(전체)" xfId="1328"/>
    <cellStyle name="_진천관말 이토변설치설계_댐직하류 하천정비(환경)사업 기본계획 및 실시설계용역-수공용_용담댐직하류 하천정비공사 설계예산서(남원작성)-_용담댐하류하천환경정비사업설계예산서(건희)_신천금호강 종합개발 기본설계  내역서(수정분)" xfId="1329"/>
    <cellStyle name="_진천관말 이토변설치설계_댐직하류 하천정비(환경)사업 기본계획 및 실시설계용역-수공용_용담댐직하류 하천정비공사 설계예산서(남원작성)-_용담댐하류하천환경정비사업설계예산서(건희)_신천금호강내역서(수정-보오링,사전재해및환경성제외,측량연장조정9(1).95억0726)" xfId="1330"/>
    <cellStyle name="_진천관말 이토변설치설계_댐직하류 하천정비(환경)사업 기본계획 및 실시설계용역-수공용_용담댐직하류 하천정비공사 설계예산서(남원작성)-_용담댐하류하천환경정비사업설계예산서(건희)_심사내역서" xfId="1331"/>
    <cellStyle name="_진천관말 이토변설치설계_댐직하류 하천정비(환경)사업 기본계획 및 실시설계용역-수공용_용담댐하류하천환경정비사업설계예산서(건희)" xfId="1332"/>
    <cellStyle name="_진천관말 이토변설치설계_댐직하류 하천정비(환경)사업 기본계획 및 실시설계용역-수공용_용담댐하류하천환경정비사업설계예산서(건희)_1) 신천금호강 종합개발 기본설계" xfId="1333"/>
    <cellStyle name="_진천관말 이토변설치설계_댐직하류 하천정비(환경)사업 기본계획 및 실시설계용역-수공용_용담댐하류하천환경정비사업설계예산서(건희)_2) 신천금호강 종합개발 동영상제작(변경최종)" xfId="1334"/>
    <cellStyle name="_진천관말 이토변설치설계_댐직하류 하천정비(환경)사업 기본계획 및 실시설계용역-수공용_용담댐하류하천환경정비사업설계예산서(건희)_3) 신천금호강 종합개발 산책로 실시설계(변경최종)" xfId="1335"/>
    <cellStyle name="_진천관말 이토변설치설계_댐직하류 하천정비(환경)사업 기본계획 및 실시설계용역-수공용_용담댐하류하천환경정비사업설계예산서(건희)_설계내역서(신천-금호강)" xfId="1336"/>
    <cellStyle name="_진천관말 이토변설치설계_댐직하류 하천정비(환경)사업 기본계획 및 실시설계용역-수공용_용담댐하류하천환경정비사업설계예산서(건희)_설계내역서(전체)" xfId="1337"/>
    <cellStyle name="_진천관말 이토변설치설계_댐직하류 하천정비(환경)사업 기본계획 및 실시설계용역-수공용_용담댐하류하천환경정비사업설계예산서(건희)_신천금호강 종합개발 기본설계  내역서(수정분)" xfId="1338"/>
    <cellStyle name="_진천관말 이토변설치설계_댐직하류 하천정비(환경)사업 기본계획 및 실시설계용역-수공용_용담댐하류하천환경정비사업설계예산서(건희)_신천금호강내역서(수정-보오링,사전재해및환경성제외,측량연장조정9(1).95억0726)" xfId="1339"/>
    <cellStyle name="_진천관말 이토변설치설계_댐직하류 하천정비(환경)사업 기본계획 및 실시설계용역-수공용_용담댐하류하천환경정비사업설계예산서(건희)_심사내역서" xfId="1340"/>
    <cellStyle name="_진천관말 이토변설치설계_용담댐하류하천환경정비사업설계예산서(건희)" xfId="1341"/>
    <cellStyle name="_진천관말 이토변설치설계_용담댐하류하천환경정비사업설계예산서(건희)_1) 신천금호강 종합개발 기본설계" xfId="1342"/>
    <cellStyle name="_진천관말 이토변설치설계_용담댐하류하천환경정비사업설계예산서(건희)_2) 신천금호강 종합개발 동영상제작(변경최종)" xfId="1343"/>
    <cellStyle name="_진천관말 이토변설치설계_용담댐하류하천환경정비사업설계예산서(건희)_3) 신천금호강 종합개발 산책로 실시설계(변경최종)" xfId="1344"/>
    <cellStyle name="_진천관말 이토변설치설계_용담댐하류하천환경정비사업설계예산서(건희)_설계내역서(신천-금호강)" xfId="1345"/>
    <cellStyle name="_진천관말 이토변설치설계_용담댐하류하천환경정비사업설계예산서(건희)_설계내역서(전체)" xfId="1346"/>
    <cellStyle name="_진천관말 이토변설치설계_용담댐하류하천환경정비사업설계예산서(건희)_신천금호강 종합개발 기본설계  내역서(수정분)" xfId="1347"/>
    <cellStyle name="_진천관말 이토변설치설계_용담댐하류하천환경정비사업설계예산서(건희)_신천금호강내역서(수정-보오링,사전재해및환경성제외,측량연장조정9(1).95억0726)" xfId="1348"/>
    <cellStyle name="_진천관말 이토변설치설계_용담댐하류하천환경정비사업설계예산서(건희)_심사내역서" xfId="1349"/>
    <cellStyle name="_집중관리(981231)" xfId="1350"/>
    <cellStyle name="_집중관리(981231)_1" xfId="1351"/>
    <cellStyle name="_집중관리(지정과제및 양식)" xfId="1352"/>
    <cellStyle name="_집중관리(지정과제및 양식)_1" xfId="1353"/>
    <cellStyle name="_집행(1)" xfId="1354"/>
    <cellStyle name="_집행(1)_간이배수펌프장설치에 따른 타당성용역내역" xfId="1355"/>
    <cellStyle name="_집행(1)_선정안(삼산)" xfId="1356"/>
    <cellStyle name="_집행(1)_선정안(삼산)_간이배수펌프장설치에 따른 타당성용역내역" xfId="1357"/>
    <cellStyle name="_집행(1)_추풍령" xfId="1358"/>
    <cellStyle name="_집행(1)_추풍령_간이배수펌프장설치에 따른 타당성용역내역" xfId="1359"/>
    <cellStyle name="_집행(1)_추풍령-1" xfId="1360"/>
    <cellStyle name="_집행(1)_추풍령-1_간이배수펌프장설치에 따른 타당성용역내역" xfId="1361"/>
    <cellStyle name="_집행(2)" xfId="1362"/>
    <cellStyle name="_집행(2)_간이배수펌프장설치에 따른 타당성용역내역" xfId="1363"/>
    <cellStyle name="_집행(2)_선정안(삼산)" xfId="1364"/>
    <cellStyle name="_집행(2)_선정안(삼산)_간이배수펌프장설치에 따른 타당성용역내역" xfId="1365"/>
    <cellStyle name="_집행(2)_추풍령" xfId="1366"/>
    <cellStyle name="_집행(2)_추풍령_간이배수펌프장설치에 따른 타당성용역내역" xfId="1367"/>
    <cellStyle name="_집행(2)_추풍령-1" xfId="1368"/>
    <cellStyle name="_집행(2)_추풍령-1_간이배수펌프장설치에 따른 타당성용역내역" xfId="1369"/>
    <cellStyle name="_집행갑지 " xfId="1370"/>
    <cellStyle name="_집행갑지 _설계내역서(용담, 연동)" xfId="1371"/>
    <cellStyle name="_차집수량총괄서" xfId="1372"/>
    <cellStyle name="_차집수량총괄서_댐직하류 하천정비(환경)사업 기본계획 및 실시설계용역-수공용" xfId="1373"/>
    <cellStyle name="_차집수량총괄서_댐직하류 하천정비(환경)사업 기본계획 및 실시설계용역-수공용_용담댐직하류 하천정비공사 설계예산서(남원작성)-" xfId="1374"/>
    <cellStyle name="_차집수량총괄서_댐직하류 하천정비(환경)사업 기본계획 및 실시설계용역-수공용_용담댐직하류 하천정비공사 설계예산서(남원작성)-_용담댐하류하천환경정비사업설계예산서(건희)" xfId="1375"/>
    <cellStyle name="_차집수량총괄서_댐직하류 하천정비(환경)사업 기본계획 및 실시설계용역-수공용_용담댐직하류 하천정비공사 설계예산서(남원작성)-_용담댐하류하천환경정비사업설계예산서(건희)_1) 신천금호강 종합개발 기본설계" xfId="1376"/>
    <cellStyle name="_차집수량총괄서_댐직하류 하천정비(환경)사업 기본계획 및 실시설계용역-수공용_용담댐직하류 하천정비공사 설계예산서(남원작성)-_용담댐하류하천환경정비사업설계예산서(건희)_2) 신천금호강 종합개발 동영상제작(변경최종)" xfId="1377"/>
    <cellStyle name="_차집수량총괄서_댐직하류 하천정비(환경)사업 기본계획 및 실시설계용역-수공용_용담댐직하류 하천정비공사 설계예산서(남원작성)-_용담댐하류하천환경정비사업설계예산서(건희)_3) 신천금호강 종합개발 산책로 실시설계(변경최종)" xfId="1378"/>
    <cellStyle name="_차집수량총괄서_댐직하류 하천정비(환경)사업 기본계획 및 실시설계용역-수공용_용담댐직하류 하천정비공사 설계예산서(남원작성)-_용담댐하류하천환경정비사업설계예산서(건희)_설계내역서(신천-금호강)" xfId="1379"/>
    <cellStyle name="_차집수량총괄서_댐직하류 하천정비(환경)사업 기본계획 및 실시설계용역-수공용_용담댐직하류 하천정비공사 설계예산서(남원작성)-_용담댐하류하천환경정비사업설계예산서(건희)_설계내역서(전체)" xfId="1380"/>
    <cellStyle name="_차집수량총괄서_댐직하류 하천정비(환경)사업 기본계획 및 실시설계용역-수공용_용담댐직하류 하천정비공사 설계예산서(남원작성)-_용담댐하류하천환경정비사업설계예산서(건희)_신천금호강 종합개발 기본설계  내역서(수정분)" xfId="1381"/>
    <cellStyle name="_차집수량총괄서_댐직하류 하천정비(환경)사업 기본계획 및 실시설계용역-수공용_용담댐직하류 하천정비공사 설계예산서(남원작성)-_용담댐하류하천환경정비사업설계예산서(건희)_신천금호강내역서(수정-보오링,사전재해및환경성제외,측량연장조정9(1).95억0726)" xfId="1382"/>
    <cellStyle name="_차집수량총괄서_댐직하류 하천정비(환경)사업 기본계획 및 실시설계용역-수공용_용담댐직하류 하천정비공사 설계예산서(남원작성)-_용담댐하류하천환경정비사업설계예산서(건희)_심사내역서" xfId="1383"/>
    <cellStyle name="_차집수량총괄서_댐직하류 하천정비(환경)사업 기본계획 및 실시설계용역-수공용_용담댐하류하천환경정비사업설계예산서(건희)" xfId="1384"/>
    <cellStyle name="_차집수량총괄서_댐직하류 하천정비(환경)사업 기본계획 및 실시설계용역-수공용_용담댐하류하천환경정비사업설계예산서(건희)_1) 신천금호강 종합개발 기본설계" xfId="1385"/>
    <cellStyle name="_차집수량총괄서_댐직하류 하천정비(환경)사업 기본계획 및 실시설계용역-수공용_용담댐하류하천환경정비사업설계예산서(건희)_2) 신천금호강 종합개발 동영상제작(변경최종)" xfId="1386"/>
    <cellStyle name="_차집수량총괄서_댐직하류 하천정비(환경)사업 기본계획 및 실시설계용역-수공용_용담댐하류하천환경정비사업설계예산서(건희)_3) 신천금호강 종합개발 산책로 실시설계(변경최종)" xfId="1387"/>
    <cellStyle name="_차집수량총괄서_댐직하류 하천정비(환경)사업 기본계획 및 실시설계용역-수공용_용담댐하류하천환경정비사업설계예산서(건희)_설계내역서(신천-금호강)" xfId="1388"/>
    <cellStyle name="_차집수량총괄서_댐직하류 하천정비(환경)사업 기본계획 및 실시설계용역-수공용_용담댐하류하천환경정비사업설계예산서(건희)_설계내역서(전체)" xfId="1389"/>
    <cellStyle name="_차집수량총괄서_댐직하류 하천정비(환경)사업 기본계획 및 실시설계용역-수공용_용담댐하류하천환경정비사업설계예산서(건희)_신천금호강 종합개발 기본설계  내역서(수정분)" xfId="1390"/>
    <cellStyle name="_차집수량총괄서_댐직하류 하천정비(환경)사업 기본계획 및 실시설계용역-수공용_용담댐하류하천환경정비사업설계예산서(건희)_신천금호강내역서(수정-보오링,사전재해및환경성제외,측량연장조정9(1).95억0726)" xfId="1391"/>
    <cellStyle name="_차집수량총괄서_댐직하류 하천정비(환경)사업 기본계획 및 실시설계용역-수공용_용담댐하류하천환경정비사업설계예산서(건희)_심사내역서" xfId="1392"/>
    <cellStyle name="_차집수량총괄서_용담댐하류하천환경정비사업설계예산서(건희)" xfId="1393"/>
    <cellStyle name="_차집수량총괄서_용담댐하류하천환경정비사업설계예산서(건희)_1) 신천금호강 종합개발 기본설계" xfId="1394"/>
    <cellStyle name="_차집수량총괄서_용담댐하류하천환경정비사업설계예산서(건희)_2) 신천금호강 종합개발 동영상제작(변경최종)" xfId="1395"/>
    <cellStyle name="_차집수량총괄서_용담댐하류하천환경정비사업설계예산서(건희)_3) 신천금호강 종합개발 산책로 실시설계(변경최종)" xfId="1396"/>
    <cellStyle name="_차집수량총괄서_용담댐하류하천환경정비사업설계예산서(건희)_설계내역서(신천-금호강)" xfId="1397"/>
    <cellStyle name="_차집수량총괄서_용담댐하류하천환경정비사업설계예산서(건희)_설계내역서(전체)" xfId="1398"/>
    <cellStyle name="_차집수량총괄서_용담댐하류하천환경정비사업설계예산서(건희)_신천금호강 종합개발 기본설계  내역서(수정분)" xfId="1399"/>
    <cellStyle name="_차집수량총괄서_용담댐하류하천환경정비사업설계예산서(건희)_신천금호강내역서(수정-보오링,사전재해및환경성제외,측량연장조정9(1).95억0726)" xfId="1400"/>
    <cellStyle name="_차집수량총괄서_용담댐하류하천환경정비사업설계예산서(건희)_심사내역서" xfId="1401"/>
    <cellStyle name="_창원 북면지역 도시개발사업(감계)" xfId="1402"/>
    <cellStyle name="_창원 북면지역 도시개발사업(동전)" xfId="1403"/>
    <cellStyle name="_청주우회(남면-북면)" xfId="1404"/>
    <cellStyle name="_청주우회(남면-북면)_4공구-계약내역(전체)" xfId="1405"/>
    <cellStyle name="_청주우회(남면-북면)_4공구-도급계약(전체분)내역" xfId="1406"/>
    <cellStyle name="_청주우회(남면-북면)_사전원가심의결과보고" xfId="1407"/>
    <cellStyle name="_총괄단가산출근거표" xfId="1408"/>
    <cellStyle name="_총괄최종내역" xfId="1409"/>
    <cellStyle name="_최종원가(GIS)" xfId="1410"/>
    <cellStyle name="_최종원가(기반시설)" xfId="1411"/>
    <cellStyle name="_최종원가(방범)" xfId="1412"/>
    <cellStyle name="_최종원가(인테리어)" xfId="1413"/>
    <cellStyle name="_최종원가(종합보안)" xfId="1414"/>
    <cellStyle name="_충북지방경찰청" xfId="1415"/>
    <cellStyle name="_충주댐초소설치공사(변경설계서,최종)" xfId="1416"/>
    <cellStyle name="_충주댐초소설치공사(변경설계서,최종)_댐직하류 하천정비(환경)사업 기본계획 및 실시설계용역-수공용" xfId="1417"/>
    <cellStyle name="_충주댐초소설치공사(변경설계서,최종)_댐직하류 하천정비(환경)사업 기본계획 및 실시설계용역-수공용_용담댐직하류 하천정비공사 설계예산서(남원작성)-" xfId="1418"/>
    <cellStyle name="_충주댐초소설치공사(변경설계서,최종)_댐직하류 하천정비(환경)사업 기본계획 및 실시설계용역-수공용_용담댐직하류 하천정비공사 설계예산서(남원작성)-_용담댐하류하천환경정비사업설계예산서(건희)" xfId="1419"/>
    <cellStyle name="_충주댐초소설치공사(변경설계서,최종)_댐직하류 하천정비(환경)사업 기본계획 및 실시설계용역-수공용_용담댐직하류 하천정비공사 설계예산서(남원작성)-_용담댐하류하천환경정비사업설계예산서(건희)_1) 신천금호강 종합개발 기본설계" xfId="1420"/>
    <cellStyle name="_충주댐초소설치공사(변경설계서,최종)_댐직하류 하천정비(환경)사업 기본계획 및 실시설계용역-수공용_용담댐직하류 하천정비공사 설계예산서(남원작성)-_용담댐하류하천환경정비사업설계예산서(건희)_2) 신천금호강 종합개발 동영상제작(변경최종)" xfId="1421"/>
    <cellStyle name="_충주댐초소설치공사(변경설계서,최종)_댐직하류 하천정비(환경)사업 기본계획 및 실시설계용역-수공용_용담댐직하류 하천정비공사 설계예산서(남원작성)-_용담댐하류하천환경정비사업설계예산서(건희)_3) 신천금호강 종합개발 산책로 실시설계(변경최종)" xfId="1422"/>
    <cellStyle name="_충주댐초소설치공사(변경설계서,최종)_댐직하류 하천정비(환경)사업 기본계획 및 실시설계용역-수공용_용담댐직하류 하천정비공사 설계예산서(남원작성)-_용담댐하류하천환경정비사업설계예산서(건희)_설계내역서(신천-금호강)" xfId="1423"/>
    <cellStyle name="_충주댐초소설치공사(변경설계서,최종)_댐직하류 하천정비(환경)사업 기본계획 및 실시설계용역-수공용_용담댐직하류 하천정비공사 설계예산서(남원작성)-_용담댐하류하천환경정비사업설계예산서(건희)_설계내역서(전체)" xfId="1424"/>
    <cellStyle name="_충주댐초소설치공사(변경설계서,최종)_댐직하류 하천정비(환경)사업 기본계획 및 실시설계용역-수공용_용담댐직하류 하천정비공사 설계예산서(남원작성)-_용담댐하류하천환경정비사업설계예산서(건희)_신천금호강 종합개발 기본설계  내역서(수정분)" xfId="1425"/>
    <cellStyle name="_충주댐초소설치공사(변경설계서,최종)_댐직하류 하천정비(환경)사업 기본계획 및 실시설계용역-수공용_용담댐직하류 하천정비공사 설계예산서(남원작성)-_용담댐하류하천환경정비사업설계예산서(건희)_신천금호강내역서(수정-보오링,사전재해및환경성제외,측량연장조정9(1).95억0726)" xfId="1426"/>
    <cellStyle name="_충주댐초소설치공사(변경설계서,최종)_댐직하류 하천정비(환경)사업 기본계획 및 실시설계용역-수공용_용담댐직하류 하천정비공사 설계예산서(남원작성)-_용담댐하류하천환경정비사업설계예산서(건희)_심사내역서" xfId="1427"/>
    <cellStyle name="_충주댐초소설치공사(변경설계서,최종)_댐직하류 하천정비(환경)사업 기본계획 및 실시설계용역-수공용_용담댐하류하천환경정비사업설계예산서(건희)" xfId="1428"/>
    <cellStyle name="_충주댐초소설치공사(변경설계서,최종)_댐직하류 하천정비(환경)사업 기본계획 및 실시설계용역-수공용_용담댐하류하천환경정비사업설계예산서(건희)_1) 신천금호강 종합개발 기본설계" xfId="1429"/>
    <cellStyle name="_충주댐초소설치공사(변경설계서,최종)_댐직하류 하천정비(환경)사업 기본계획 및 실시설계용역-수공용_용담댐하류하천환경정비사업설계예산서(건희)_2) 신천금호강 종합개발 동영상제작(변경최종)" xfId="1430"/>
    <cellStyle name="_충주댐초소설치공사(변경설계서,최종)_댐직하류 하천정비(환경)사업 기본계획 및 실시설계용역-수공용_용담댐하류하천환경정비사업설계예산서(건희)_3) 신천금호강 종합개발 산책로 실시설계(변경최종)" xfId="1431"/>
    <cellStyle name="_충주댐초소설치공사(변경설계서,최종)_댐직하류 하천정비(환경)사업 기본계획 및 실시설계용역-수공용_용담댐하류하천환경정비사업설계예산서(건희)_설계내역서(신천-금호강)" xfId="1432"/>
    <cellStyle name="_충주댐초소설치공사(변경설계서,최종)_댐직하류 하천정비(환경)사업 기본계획 및 실시설계용역-수공용_용담댐하류하천환경정비사업설계예산서(건희)_설계내역서(전체)" xfId="1433"/>
    <cellStyle name="_충주댐초소설치공사(변경설계서,최종)_댐직하류 하천정비(환경)사업 기본계획 및 실시설계용역-수공용_용담댐하류하천환경정비사업설계예산서(건희)_신천금호강 종합개발 기본설계  내역서(수정분)" xfId="1434"/>
    <cellStyle name="_충주댐초소설치공사(변경설계서,최종)_댐직하류 하천정비(환경)사업 기본계획 및 실시설계용역-수공용_용담댐하류하천환경정비사업설계예산서(건희)_신천금호강내역서(수정-보오링,사전재해및환경성제외,측량연장조정9(1).95억0726)" xfId="1435"/>
    <cellStyle name="_충주댐초소설치공사(변경설계서,최종)_댐직하류 하천정비(환경)사업 기본계획 및 실시설계용역-수공용_용담댐하류하천환경정비사업설계예산서(건희)_심사내역서" xfId="1436"/>
    <cellStyle name="_충주댐초소설치공사(변경설계서,최종)_용담댐하류하천환경정비사업설계예산서(건희)" xfId="1437"/>
    <cellStyle name="_충주댐초소설치공사(변경설계서,최종)_용담댐하류하천환경정비사업설계예산서(건희)_1) 신천금호강 종합개발 기본설계" xfId="1438"/>
    <cellStyle name="_충주댐초소설치공사(변경설계서,최종)_용담댐하류하천환경정비사업설계예산서(건희)_2) 신천금호강 종합개발 동영상제작(변경최종)" xfId="1439"/>
    <cellStyle name="_충주댐초소설치공사(변경설계서,최종)_용담댐하류하천환경정비사업설계예산서(건희)_3) 신천금호강 종합개발 산책로 실시설계(변경최종)" xfId="1440"/>
    <cellStyle name="_충주댐초소설치공사(변경설계서,최종)_용담댐하류하천환경정비사업설계예산서(건희)_설계내역서(신천-금호강)" xfId="1441"/>
    <cellStyle name="_충주댐초소설치공사(변경설계서,최종)_용담댐하류하천환경정비사업설계예산서(건희)_설계내역서(전체)" xfId="1442"/>
    <cellStyle name="_충주댐초소설치공사(변경설계서,최종)_용담댐하류하천환경정비사업설계예산서(건희)_신천금호강 종합개발 기본설계  내역서(수정분)" xfId="1443"/>
    <cellStyle name="_충주댐초소설치공사(변경설계서,최종)_용담댐하류하천환경정비사업설계예산서(건희)_신천금호강내역서(수정-보오링,사전재해및환경성제외,측량연장조정9(1).95억0726)" xfId="1444"/>
    <cellStyle name="_충주댐초소설치공사(변경설계서,최종)_용담댐하류하천환경정비사업설계예산서(건희)_심사내역서" xfId="1445"/>
    <cellStyle name="_측량(항측,감계)" xfId="1446"/>
    <cellStyle name="_측량(항측,동전)" xfId="1447"/>
    <cellStyle name="_코마스HW(1023)" xfId="1448"/>
    <cellStyle name="_터미널현장 토사반입(낙찰적용,시속35)" xfId="1449"/>
    <cellStyle name="_토공계획" xfId="1450"/>
    <cellStyle name="_토공계획_B-1,B-1-1노선변경실정보고" xfId="1451"/>
    <cellStyle name="_토공계획_B-1,B-1-1노선변경실정보고_번암,산서하수처리장(처리장+관로+마을하수-1)" xfId="1452"/>
    <cellStyle name="_토공계획_B-1,B-1-1노선변경실정보고_조천배수지 확장사업 내역서" xfId="1453"/>
    <cellStyle name="_토공계획_B-1,B-1-1노선변경실정보고_진안지방상수도개발사업2-19(마을배수관로미포함)" xfId="1454"/>
    <cellStyle name="_토공계획_B-1,B-1-1노선변경실정보고_진안지방상수도개발사업2-19(마을배수관로미포함)_고수,공음,신림마을하수도" xfId="1455"/>
    <cellStyle name="_토공계획_B-1,B-1-1노선변경실정보고_진안지방상수도개발사업2-19(마을배수관로미포함)_고수,공음,신림마을하수도_조천배수지 확장사업 내역서" xfId="1456"/>
    <cellStyle name="_토공계획_B-1,B-1-1노선변경실정보고_진안지방상수도개발사업2-19(마을배수관로미포함)_번암,산서하수처리장(처리장+관로+마을하수-1)" xfId="1457"/>
    <cellStyle name="_토공계획_B-1,B-1-1노선변경실정보고_진안지방상수도개발사업2-19(마을배수관로미포함)_조천배수지 확장사업 내역서" xfId="1458"/>
    <cellStyle name="_토공계획_구조물공사시공계획서" xfId="1459"/>
    <cellStyle name="_토공계획_구조물공사시공계획서_B-1,B-1-1노선변경실정보고" xfId="1460"/>
    <cellStyle name="_토공계획_구조물공사시공계획서_B-1,B-1-1노선변경실정보고_번암,산서하수처리장(처리장+관로+마을하수-1)" xfId="1461"/>
    <cellStyle name="_토공계획_구조물공사시공계획서_B-1,B-1-1노선변경실정보고_조천배수지 확장사업 내역서" xfId="1462"/>
    <cellStyle name="_토공계획_구조물공사시공계획서_B-1,B-1-1노선변경실정보고_진안지방상수도개발사업2-19(마을배수관로미포함)" xfId="1463"/>
    <cellStyle name="_토공계획_구조물공사시공계획서_B-1,B-1-1노선변경실정보고_진안지방상수도개발사업2-19(마을배수관로미포함)_고수,공음,신림마을하수도" xfId="1464"/>
    <cellStyle name="_토공계획_구조물공사시공계획서_B-1,B-1-1노선변경실정보고_진안지방상수도개발사업2-19(마을배수관로미포함)_고수,공음,신림마을하수도_조천배수지 확장사업 내역서" xfId="1465"/>
    <cellStyle name="_토공계획_구조물공사시공계획서_B-1,B-1-1노선변경실정보고_진안지방상수도개발사업2-19(마을배수관로미포함)_번암,산서하수처리장(처리장+관로+마을하수-1)" xfId="1466"/>
    <cellStyle name="_토공계획_구조물공사시공계획서_B-1,B-1-1노선변경실정보고_진안지방상수도개발사업2-19(마을배수관로미포함)_조천배수지 확장사업 내역서" xfId="1467"/>
    <cellStyle name="_토공계획_구조물공사시공계획서_번암,산서하수처리장(처리장+관로+마을하수-1)" xfId="1468"/>
    <cellStyle name="_토공계획_구조물공사시공계획서_조천배수지 확장사업 내역서" xfId="1469"/>
    <cellStyle name="_토공계획_구조물공사시공계획서_진안지방상수도개발사업2-19(마을배수관로미포함)" xfId="1470"/>
    <cellStyle name="_토공계획_구조물공사시공계획서_진안지방상수도개발사업2-19(마을배수관로미포함)_고수,공음,신림마을하수도" xfId="1471"/>
    <cellStyle name="_토공계획_구조물공사시공계획서_진안지방상수도개발사업2-19(마을배수관로미포함)_고수,공음,신림마을하수도_조천배수지 확장사업 내역서" xfId="1472"/>
    <cellStyle name="_토공계획_구조물공사시공계획서_진안지방상수도개발사업2-19(마을배수관로미포함)_번암,산서하수처리장(처리장+관로+마을하수-1)" xfId="1473"/>
    <cellStyle name="_토공계획_구조물공사시공계획서_진안지방상수도개발사업2-19(마을배수관로미포함)_조천배수지 확장사업 내역서" xfId="1474"/>
    <cellStyle name="_토공계획_번암,산서하수처리장(처리장+관로+마을하수-1)" xfId="1475"/>
    <cellStyle name="_토공계획_조천배수지 확장사업 내역서" xfId="1476"/>
    <cellStyle name="_토공계획_진안지방상수도개발사업2-19(마을배수관로미포함)" xfId="1477"/>
    <cellStyle name="_토공계획_진안지방상수도개발사업2-19(마을배수관로미포함)_고수,공음,신림마을하수도" xfId="1478"/>
    <cellStyle name="_토공계획_진안지방상수도개발사업2-19(마을배수관로미포함)_고수,공음,신림마을하수도_조천배수지 확장사업 내역서" xfId="1479"/>
    <cellStyle name="_토공계획_진안지방상수도개발사업2-19(마을배수관로미포함)_번암,산서하수처리장(처리장+관로+마을하수-1)" xfId="1480"/>
    <cellStyle name="_토공계획_진안지방상수도개발사업2-19(마을배수관로미포함)_조천배수지 확장사업 내역서" xfId="1481"/>
    <cellStyle name="_토공계획_토공사시공계획서" xfId="1482"/>
    <cellStyle name="_토공계획_토공사시공계획서(포)" xfId="1483"/>
    <cellStyle name="_토공계획_토공사시공계획서(포)_B-1,B-1-1노선변경실정보고" xfId="1484"/>
    <cellStyle name="_토공계획_토공사시공계획서(포)_B-1,B-1-1노선변경실정보고_번암,산서하수처리장(처리장+관로+마을하수-1)" xfId="1485"/>
    <cellStyle name="_토공계획_토공사시공계획서(포)_B-1,B-1-1노선변경실정보고_조천배수지 확장사업 내역서" xfId="1486"/>
    <cellStyle name="_토공계획_토공사시공계획서(포)_B-1,B-1-1노선변경실정보고_진안지방상수도개발사업2-19(마을배수관로미포함)" xfId="1487"/>
    <cellStyle name="_토공계획_토공사시공계획서(포)_B-1,B-1-1노선변경실정보고_진안지방상수도개발사업2-19(마을배수관로미포함)_고수,공음,신림마을하수도" xfId="1488"/>
    <cellStyle name="_토공계획_토공사시공계획서(포)_B-1,B-1-1노선변경실정보고_진안지방상수도개발사업2-19(마을배수관로미포함)_고수,공음,신림마을하수도_조천배수지 확장사업 내역서" xfId="1489"/>
    <cellStyle name="_토공계획_토공사시공계획서(포)_B-1,B-1-1노선변경실정보고_진안지방상수도개발사업2-19(마을배수관로미포함)_번암,산서하수처리장(처리장+관로+마을하수-1)" xfId="1490"/>
    <cellStyle name="_토공계획_토공사시공계획서(포)_B-1,B-1-1노선변경실정보고_진안지방상수도개발사업2-19(마을배수관로미포함)_조천배수지 확장사업 내역서" xfId="1491"/>
    <cellStyle name="_토공계획_토공사시공계획서(포)_번암,산서하수처리장(처리장+관로+마을하수-1)" xfId="1492"/>
    <cellStyle name="_토공계획_토공사시공계획서(포)_조천배수지 확장사업 내역서" xfId="1493"/>
    <cellStyle name="_토공계획_토공사시공계획서(포)_진안지방상수도개발사업2-19(마을배수관로미포함)" xfId="1494"/>
    <cellStyle name="_토공계획_토공사시공계획서(포)_진안지방상수도개발사업2-19(마을배수관로미포함)_고수,공음,신림마을하수도" xfId="1495"/>
    <cellStyle name="_토공계획_토공사시공계획서(포)_진안지방상수도개발사업2-19(마을배수관로미포함)_고수,공음,신림마을하수도_조천배수지 확장사업 내역서" xfId="1496"/>
    <cellStyle name="_토공계획_토공사시공계획서(포)_진안지방상수도개발사업2-19(마을배수관로미포함)_번암,산서하수처리장(처리장+관로+마을하수-1)" xfId="1497"/>
    <cellStyle name="_토공계획_토공사시공계획서(포)_진안지방상수도개발사업2-19(마을배수관로미포함)_조천배수지 확장사업 내역서" xfId="1498"/>
    <cellStyle name="_토공계획_토공사시공계획서_B-1,B-1-1노선변경실정보고" xfId="1499"/>
    <cellStyle name="_토공계획_토공사시공계획서_B-1,B-1-1노선변경실정보고_번암,산서하수처리장(처리장+관로+마을하수-1)" xfId="1500"/>
    <cellStyle name="_토공계획_토공사시공계획서_B-1,B-1-1노선변경실정보고_조천배수지 확장사업 내역서" xfId="1501"/>
    <cellStyle name="_토공계획_토공사시공계획서_B-1,B-1-1노선변경실정보고_진안지방상수도개발사업2-19(마을배수관로미포함)" xfId="1502"/>
    <cellStyle name="_토공계획_토공사시공계획서_B-1,B-1-1노선변경실정보고_진안지방상수도개발사업2-19(마을배수관로미포함)_고수,공음,신림마을하수도" xfId="1503"/>
    <cellStyle name="_토공계획_토공사시공계획서_B-1,B-1-1노선변경실정보고_진안지방상수도개발사업2-19(마을배수관로미포함)_고수,공음,신림마을하수도_조천배수지 확장사업 내역서" xfId="1504"/>
    <cellStyle name="_토공계획_토공사시공계획서_B-1,B-1-1노선변경실정보고_진안지방상수도개발사업2-19(마을배수관로미포함)_번암,산서하수처리장(처리장+관로+마을하수-1)" xfId="1505"/>
    <cellStyle name="_토공계획_토공사시공계획서_B-1,B-1-1노선변경실정보고_진안지방상수도개발사업2-19(마을배수관로미포함)_조천배수지 확장사업 내역서" xfId="1506"/>
    <cellStyle name="_토공계획_토공사시공계획서_번암,산서하수처리장(처리장+관로+마을하수-1)" xfId="1507"/>
    <cellStyle name="_토공계획_토공사시공계획서_조천배수지 확장사업 내역서" xfId="1508"/>
    <cellStyle name="_토공계획_토공사시공계획서_진안지방상수도개발사업2-19(마을배수관로미포함)" xfId="1509"/>
    <cellStyle name="_토공계획_토공사시공계획서_진안지방상수도개발사업2-19(마을배수관로미포함)_고수,공음,신림마을하수도" xfId="1510"/>
    <cellStyle name="_토공계획_토공사시공계획서_진안지방상수도개발사업2-19(마을배수관로미포함)_고수,공음,신림마을하수도_조천배수지 확장사업 내역서" xfId="1511"/>
    <cellStyle name="_토공계획_토공사시공계획서_진안지방상수도개발사업2-19(마을배수관로미포함)_번암,산서하수처리장(처리장+관로+마을하수-1)" xfId="1512"/>
    <cellStyle name="_토공계획_토공사시공계획서_진안지방상수도개발사업2-19(마을배수관로미포함)_조천배수지 확장사업 내역서" xfId="1513"/>
    <cellStyle name="_토공시공계획서(효)" xfId="1514"/>
    <cellStyle name="_토공시공계획서(효)_B-1,B-1-1노선변경실정보고" xfId="1515"/>
    <cellStyle name="_토공시공계획서(효)_B-1,B-1-1노선변경실정보고_번암,산서하수처리장(처리장+관로+마을하수-1)" xfId="1516"/>
    <cellStyle name="_토공시공계획서(효)_B-1,B-1-1노선변경실정보고_조천배수지 확장사업 내역서" xfId="1517"/>
    <cellStyle name="_토공시공계획서(효)_B-1,B-1-1노선변경실정보고_진안지방상수도개발사업2-19(마을배수관로미포함)" xfId="1518"/>
    <cellStyle name="_토공시공계획서(효)_B-1,B-1-1노선변경실정보고_진안지방상수도개발사업2-19(마을배수관로미포함)_고수,공음,신림마을하수도" xfId="1519"/>
    <cellStyle name="_토공시공계획서(효)_B-1,B-1-1노선변경실정보고_진안지방상수도개발사업2-19(마을배수관로미포함)_고수,공음,신림마을하수도_조천배수지 확장사업 내역서" xfId="1520"/>
    <cellStyle name="_토공시공계획서(효)_B-1,B-1-1노선변경실정보고_진안지방상수도개발사업2-19(마을배수관로미포함)_번암,산서하수처리장(처리장+관로+마을하수-1)" xfId="1521"/>
    <cellStyle name="_토공시공계획서(효)_B-1,B-1-1노선변경실정보고_진안지방상수도개발사업2-19(마을배수관로미포함)_조천배수지 확장사업 내역서" xfId="1522"/>
    <cellStyle name="_토공시공계획서(효)_구조물공사시공계획서" xfId="1523"/>
    <cellStyle name="_토공시공계획서(효)_구조물공사시공계획서_B-1,B-1-1노선변경실정보고" xfId="1524"/>
    <cellStyle name="_토공시공계획서(효)_구조물공사시공계획서_B-1,B-1-1노선변경실정보고_번암,산서하수처리장(처리장+관로+마을하수-1)" xfId="1525"/>
    <cellStyle name="_토공시공계획서(효)_구조물공사시공계획서_B-1,B-1-1노선변경실정보고_조천배수지 확장사업 내역서" xfId="1526"/>
    <cellStyle name="_토공시공계획서(효)_구조물공사시공계획서_B-1,B-1-1노선변경실정보고_진안지방상수도개발사업2-19(마을배수관로미포함)" xfId="1527"/>
    <cellStyle name="_토공시공계획서(효)_구조물공사시공계획서_B-1,B-1-1노선변경실정보고_진안지방상수도개발사업2-19(마을배수관로미포함)_고수,공음,신림마을하수도" xfId="1528"/>
    <cellStyle name="_토공시공계획서(효)_구조물공사시공계획서_B-1,B-1-1노선변경실정보고_진안지방상수도개발사업2-19(마을배수관로미포함)_고수,공음,신림마을하수도_조천배수지 확장사업 내역서" xfId="1529"/>
    <cellStyle name="_토공시공계획서(효)_구조물공사시공계획서_B-1,B-1-1노선변경실정보고_진안지방상수도개발사업2-19(마을배수관로미포함)_번암,산서하수처리장(처리장+관로+마을하수-1)" xfId="1530"/>
    <cellStyle name="_토공시공계획서(효)_구조물공사시공계획서_B-1,B-1-1노선변경실정보고_진안지방상수도개발사업2-19(마을배수관로미포함)_조천배수지 확장사업 내역서" xfId="1531"/>
    <cellStyle name="_토공시공계획서(효)_구조물공사시공계획서_번암,산서하수처리장(처리장+관로+마을하수-1)" xfId="1532"/>
    <cellStyle name="_토공시공계획서(효)_구조물공사시공계획서_조천배수지 확장사업 내역서" xfId="1533"/>
    <cellStyle name="_토공시공계획서(효)_구조물공사시공계획서_진안지방상수도개발사업2-19(마을배수관로미포함)" xfId="1534"/>
    <cellStyle name="_토공시공계획서(효)_구조물공사시공계획서_진안지방상수도개발사업2-19(마을배수관로미포함)_고수,공음,신림마을하수도" xfId="1535"/>
    <cellStyle name="_토공시공계획서(효)_구조물공사시공계획서_진안지방상수도개발사업2-19(마을배수관로미포함)_고수,공음,신림마을하수도_조천배수지 확장사업 내역서" xfId="1536"/>
    <cellStyle name="_토공시공계획서(효)_구조물공사시공계획서_진안지방상수도개발사업2-19(마을배수관로미포함)_번암,산서하수처리장(처리장+관로+마을하수-1)" xfId="1537"/>
    <cellStyle name="_토공시공계획서(효)_구조물공사시공계획서_진안지방상수도개발사업2-19(마을배수관로미포함)_조천배수지 확장사업 내역서" xfId="1538"/>
    <cellStyle name="_토공시공계획서(효)_번암,산서하수처리장(처리장+관로+마을하수-1)" xfId="1539"/>
    <cellStyle name="_토공시공계획서(효)_조천배수지 확장사업 내역서" xfId="1540"/>
    <cellStyle name="_토공시공계획서(효)_진안지방상수도개발사업2-19(마을배수관로미포함)" xfId="1541"/>
    <cellStyle name="_토공시공계획서(효)_진안지방상수도개발사업2-19(마을배수관로미포함)_고수,공음,신림마을하수도" xfId="1542"/>
    <cellStyle name="_토공시공계획서(효)_진안지방상수도개발사업2-19(마을배수관로미포함)_고수,공음,신림마을하수도_조천배수지 확장사업 내역서" xfId="1543"/>
    <cellStyle name="_토공시공계획서(효)_진안지방상수도개발사업2-19(마을배수관로미포함)_번암,산서하수처리장(처리장+관로+마을하수-1)" xfId="1544"/>
    <cellStyle name="_토공시공계획서(효)_진안지방상수도개발사업2-19(마을배수관로미포함)_조천배수지 확장사업 내역서" xfId="1545"/>
    <cellStyle name="_토공시공계획서(효)_토공사시공계획서" xfId="1546"/>
    <cellStyle name="_토공시공계획서(효)_토공사시공계획서(포)" xfId="1547"/>
    <cellStyle name="_토공시공계획서(효)_토공사시공계획서(포)_B-1,B-1-1노선변경실정보고" xfId="1548"/>
    <cellStyle name="_토공시공계획서(효)_토공사시공계획서(포)_B-1,B-1-1노선변경실정보고_번암,산서하수처리장(처리장+관로+마을하수-1)" xfId="1549"/>
    <cellStyle name="_토공시공계획서(효)_토공사시공계획서(포)_B-1,B-1-1노선변경실정보고_조천배수지 확장사업 내역서" xfId="1550"/>
    <cellStyle name="_토공시공계획서(효)_토공사시공계획서(포)_B-1,B-1-1노선변경실정보고_진안지방상수도개발사업2-19(마을배수관로미포함)" xfId="1551"/>
    <cellStyle name="_토공시공계획서(효)_토공사시공계획서(포)_B-1,B-1-1노선변경실정보고_진안지방상수도개발사업2-19(마을배수관로미포함)_고수,공음,신림마을하수도" xfId="1552"/>
    <cellStyle name="_토공시공계획서(효)_토공사시공계획서(포)_B-1,B-1-1노선변경실정보고_진안지방상수도개발사업2-19(마을배수관로미포함)_고수,공음,신림마을하수도_조천배수지 확장사업 내역서" xfId="1553"/>
    <cellStyle name="_토공시공계획서(효)_토공사시공계획서(포)_B-1,B-1-1노선변경실정보고_진안지방상수도개발사업2-19(마을배수관로미포함)_번암,산서하수처리장(처리장+관로+마을하수-1)" xfId="1554"/>
    <cellStyle name="_토공시공계획서(효)_토공사시공계획서(포)_B-1,B-1-1노선변경실정보고_진안지방상수도개발사업2-19(마을배수관로미포함)_조천배수지 확장사업 내역서" xfId="1555"/>
    <cellStyle name="_토공시공계획서(효)_토공사시공계획서(포)_번암,산서하수처리장(처리장+관로+마을하수-1)" xfId="1556"/>
    <cellStyle name="_토공시공계획서(효)_토공사시공계획서(포)_조천배수지 확장사업 내역서" xfId="1557"/>
    <cellStyle name="_토공시공계획서(효)_토공사시공계획서(포)_진안지방상수도개발사업2-19(마을배수관로미포함)" xfId="1558"/>
    <cellStyle name="_토공시공계획서(효)_토공사시공계획서(포)_진안지방상수도개발사업2-19(마을배수관로미포함)_고수,공음,신림마을하수도" xfId="1559"/>
    <cellStyle name="_토공시공계획서(효)_토공사시공계획서(포)_진안지방상수도개발사업2-19(마을배수관로미포함)_고수,공음,신림마을하수도_조천배수지 확장사업 내역서" xfId="1560"/>
    <cellStyle name="_토공시공계획서(효)_토공사시공계획서(포)_진안지방상수도개발사업2-19(마을배수관로미포함)_번암,산서하수처리장(처리장+관로+마을하수-1)" xfId="1561"/>
    <cellStyle name="_토공시공계획서(효)_토공사시공계획서(포)_진안지방상수도개발사업2-19(마을배수관로미포함)_조천배수지 확장사업 내역서" xfId="1562"/>
    <cellStyle name="_토공시공계획서(효)_토공사시공계획서_B-1,B-1-1노선변경실정보고" xfId="1563"/>
    <cellStyle name="_토공시공계획서(효)_토공사시공계획서_B-1,B-1-1노선변경실정보고_번암,산서하수처리장(처리장+관로+마을하수-1)" xfId="1564"/>
    <cellStyle name="_토공시공계획서(효)_토공사시공계획서_B-1,B-1-1노선변경실정보고_조천배수지 확장사업 내역서" xfId="1565"/>
    <cellStyle name="_토공시공계획서(효)_토공사시공계획서_B-1,B-1-1노선변경실정보고_진안지방상수도개발사업2-19(마을배수관로미포함)" xfId="1566"/>
    <cellStyle name="_토공시공계획서(효)_토공사시공계획서_B-1,B-1-1노선변경실정보고_진안지방상수도개발사업2-19(마을배수관로미포함)_고수,공음,신림마을하수도" xfId="1567"/>
    <cellStyle name="_토공시공계획서(효)_토공사시공계획서_B-1,B-1-1노선변경실정보고_진안지방상수도개발사업2-19(마을배수관로미포함)_고수,공음,신림마을하수도_조천배수지 확장사업 내역서" xfId="1568"/>
    <cellStyle name="_토공시공계획서(효)_토공사시공계획서_B-1,B-1-1노선변경실정보고_진안지방상수도개발사업2-19(마을배수관로미포함)_번암,산서하수처리장(처리장+관로+마을하수-1)" xfId="1569"/>
    <cellStyle name="_토공시공계획서(효)_토공사시공계획서_B-1,B-1-1노선변경실정보고_진안지방상수도개발사업2-19(마을배수관로미포함)_조천배수지 확장사업 내역서" xfId="1570"/>
    <cellStyle name="_토공시공계획서(효)_토공사시공계획서_번암,산서하수처리장(처리장+관로+마을하수-1)" xfId="1571"/>
    <cellStyle name="_토공시공계획서(효)_토공사시공계획서_조천배수지 확장사업 내역서" xfId="1572"/>
    <cellStyle name="_토공시공계획서(효)_토공사시공계획서_진안지방상수도개발사업2-19(마을배수관로미포함)" xfId="1573"/>
    <cellStyle name="_토공시공계획서(효)_토공사시공계획서_진안지방상수도개발사업2-19(마을배수관로미포함)_고수,공음,신림마을하수도" xfId="1574"/>
    <cellStyle name="_토공시공계획서(효)_토공사시공계획서_진안지방상수도개발사업2-19(마을배수관로미포함)_고수,공음,신림마을하수도_조천배수지 확장사업 내역서" xfId="1575"/>
    <cellStyle name="_토공시공계획서(효)_토공사시공계획서_진안지방상수도개발사업2-19(마을배수관로미포함)_번암,산서하수처리장(처리장+관로+마을하수-1)" xfId="1576"/>
    <cellStyle name="_토공시공계획서(효)_토공사시공계획서_진안지방상수도개발사업2-19(마을배수관로미포함)_조천배수지 확장사업 내역서" xfId="1577"/>
    <cellStyle name="_토류판 설치작업" xfId="1578"/>
    <cellStyle name="_토류판 설치작업_댐직하류 하천정비(환경)사업 기본계획 및 실시설계용역-수공용" xfId="1579"/>
    <cellStyle name="_토류판 설치작업_댐직하류 하천정비(환경)사업 기본계획 및 실시설계용역-수공용_용담댐직하류 하천정비공사 설계예산서(남원작성)-" xfId="1580"/>
    <cellStyle name="_토류판 설치작업_댐직하류 하천정비(환경)사업 기본계획 및 실시설계용역-수공용_용담댐직하류 하천정비공사 설계예산서(남원작성)-_용담댐하류하천환경정비사업설계예산서(건희)" xfId="1581"/>
    <cellStyle name="_토류판 설치작업_댐직하류 하천정비(환경)사업 기본계획 및 실시설계용역-수공용_용담댐직하류 하천정비공사 설계예산서(남원작성)-_용담댐하류하천환경정비사업설계예산서(건희)_1) 신천금호강 종합개발 기본설계" xfId="1582"/>
    <cellStyle name="_토류판 설치작업_댐직하류 하천정비(환경)사업 기본계획 및 실시설계용역-수공용_용담댐직하류 하천정비공사 설계예산서(남원작성)-_용담댐하류하천환경정비사업설계예산서(건희)_2) 신천금호강 종합개발 동영상제작(변경최종)" xfId="1583"/>
    <cellStyle name="_토류판 설치작업_댐직하류 하천정비(환경)사업 기본계획 및 실시설계용역-수공용_용담댐직하류 하천정비공사 설계예산서(남원작성)-_용담댐하류하천환경정비사업설계예산서(건희)_3) 신천금호강 종합개발 산책로 실시설계(변경최종)" xfId="1584"/>
    <cellStyle name="_토류판 설치작업_댐직하류 하천정비(환경)사업 기본계획 및 실시설계용역-수공용_용담댐직하류 하천정비공사 설계예산서(남원작성)-_용담댐하류하천환경정비사업설계예산서(건희)_설계내역서(신천-금호강)" xfId="1585"/>
    <cellStyle name="_토류판 설치작업_댐직하류 하천정비(환경)사업 기본계획 및 실시설계용역-수공용_용담댐직하류 하천정비공사 설계예산서(남원작성)-_용담댐하류하천환경정비사업설계예산서(건희)_설계내역서(전체)" xfId="1586"/>
    <cellStyle name="_토류판 설치작업_댐직하류 하천정비(환경)사업 기본계획 및 실시설계용역-수공용_용담댐직하류 하천정비공사 설계예산서(남원작성)-_용담댐하류하천환경정비사업설계예산서(건희)_신천금호강 종합개발 기본설계  내역서(수정분)" xfId="1587"/>
    <cellStyle name="_토류판 설치작업_댐직하류 하천정비(환경)사업 기본계획 및 실시설계용역-수공용_용담댐직하류 하천정비공사 설계예산서(남원작성)-_용담댐하류하천환경정비사업설계예산서(건희)_신천금호강내역서(수정-보오링,사전재해및환경성제외,측량연장조정9(1).95억0726)" xfId="1588"/>
    <cellStyle name="_토류판 설치작업_댐직하류 하천정비(환경)사업 기본계획 및 실시설계용역-수공용_용담댐직하류 하천정비공사 설계예산서(남원작성)-_용담댐하류하천환경정비사업설계예산서(건희)_심사내역서" xfId="1589"/>
    <cellStyle name="_토류판 설치작업_댐직하류 하천정비(환경)사업 기본계획 및 실시설계용역-수공용_용담댐하류하천환경정비사업설계예산서(건희)" xfId="1590"/>
    <cellStyle name="_토류판 설치작업_댐직하류 하천정비(환경)사업 기본계획 및 실시설계용역-수공용_용담댐하류하천환경정비사업설계예산서(건희)_1) 신천금호강 종합개발 기본설계" xfId="1591"/>
    <cellStyle name="_토류판 설치작업_댐직하류 하천정비(환경)사업 기본계획 및 실시설계용역-수공용_용담댐하류하천환경정비사업설계예산서(건희)_2) 신천금호강 종합개발 동영상제작(변경최종)" xfId="1592"/>
    <cellStyle name="_토류판 설치작업_댐직하류 하천정비(환경)사업 기본계획 및 실시설계용역-수공용_용담댐하류하천환경정비사업설계예산서(건희)_3) 신천금호강 종합개발 산책로 실시설계(변경최종)" xfId="1593"/>
    <cellStyle name="_토류판 설치작업_댐직하류 하천정비(환경)사업 기본계획 및 실시설계용역-수공용_용담댐하류하천환경정비사업설계예산서(건희)_설계내역서(신천-금호강)" xfId="1594"/>
    <cellStyle name="_토류판 설치작업_댐직하류 하천정비(환경)사업 기본계획 및 실시설계용역-수공용_용담댐하류하천환경정비사업설계예산서(건희)_설계내역서(전체)" xfId="1595"/>
    <cellStyle name="_토류판 설치작업_댐직하류 하천정비(환경)사업 기본계획 및 실시설계용역-수공용_용담댐하류하천환경정비사업설계예산서(건희)_신천금호강 종합개발 기본설계  내역서(수정분)" xfId="1596"/>
    <cellStyle name="_토류판 설치작업_댐직하류 하천정비(환경)사업 기본계획 및 실시설계용역-수공용_용담댐하류하천환경정비사업설계예산서(건희)_신천금호강내역서(수정-보오링,사전재해및환경성제외,측량연장조정9(1).95억0726)" xfId="1597"/>
    <cellStyle name="_토류판 설치작업_댐직하류 하천정비(환경)사업 기본계획 및 실시설계용역-수공용_용담댐하류하천환경정비사업설계예산서(건희)_심사내역서" xfId="1598"/>
    <cellStyle name="_토류판 설치작업_용담댐하류하천환경정비사업설계예산서(건희)" xfId="1599"/>
    <cellStyle name="_토류판 설치작업_용담댐하류하천환경정비사업설계예산서(건희)_1) 신천금호강 종합개발 기본설계" xfId="1600"/>
    <cellStyle name="_토류판 설치작업_용담댐하류하천환경정비사업설계예산서(건희)_2) 신천금호강 종합개발 동영상제작(변경최종)" xfId="1601"/>
    <cellStyle name="_토류판 설치작업_용담댐하류하천환경정비사업설계예산서(건희)_3) 신천금호강 종합개발 산책로 실시설계(변경최종)" xfId="1602"/>
    <cellStyle name="_토류판 설치작업_용담댐하류하천환경정비사업설계예산서(건희)_설계내역서(신천-금호강)" xfId="1603"/>
    <cellStyle name="_토류판 설치작업_용담댐하류하천환경정비사업설계예산서(건희)_설계내역서(전체)" xfId="1604"/>
    <cellStyle name="_토류판 설치작업_용담댐하류하천환경정비사업설계예산서(건희)_신천금호강 종합개발 기본설계  내역서(수정분)" xfId="1605"/>
    <cellStyle name="_토류판 설치작업_용담댐하류하천환경정비사업설계예산서(건희)_신천금호강내역서(수정-보오링,사전재해및환경성제외,측량연장조정9(1).95억0726)" xfId="1606"/>
    <cellStyle name="_토류판 설치작업_용담댐하류하천환경정비사업설계예산서(건희)_심사내역서" xfId="1607"/>
    <cellStyle name="_토질부문설계변경내역서" xfId="1608"/>
    <cellStyle name="_토질조사(감계)" xfId="1609"/>
    <cellStyle name="_토질조사(동전)" xfId="1610"/>
    <cellStyle name="_토질조사내역서(부안)" xfId="1611"/>
    <cellStyle name="_파주 GIS 시스템설계서(도로,상,하수 시스템)_050406" xfId="1612"/>
    <cellStyle name="_파주시_도로 및 상,하수 범용 도입_050314" xfId="1613"/>
    <cellStyle name="_포항실행견적내역" xfId="1614"/>
    <cellStyle name="_표본설계" xfId="1615"/>
    <cellStyle name="_표본설계서" xfId="1616"/>
    <cellStyle name="_표지" xfId="1617"/>
    <cellStyle name="_하드웨어사양서" xfId="1618"/>
    <cellStyle name="_하수도시공계획서" xfId="1619"/>
    <cellStyle name="_한전연구견적" xfId="1620"/>
    <cellStyle name="_합의서" xfId="1621"/>
    <cellStyle name="_합의서_간이배수펌프장설치에 따른 타당성용역내역" xfId="1622"/>
    <cellStyle name="_합의서_선정안(삼산)" xfId="1623"/>
    <cellStyle name="_합의서_선정안(삼산)_간이배수펌프장설치에 따른 타당성용역내역" xfId="1624"/>
    <cellStyle name="_합의서_추풍령" xfId="1625"/>
    <cellStyle name="_합의서_추풍령_간이배수펌프장설치에 따른 타당성용역내역" xfId="1626"/>
    <cellStyle name="_합의서_추풍령-1" xfId="1627"/>
    <cellStyle name="_합의서_추풍령-1_간이배수펌프장설치에 따른 타당성용역내역" xfId="1628"/>
    <cellStyle name="_항공측량용역예산서-최종(지적빼고)1" xfId="1629"/>
    <cellStyle name="_항측(원가)" xfId="1630"/>
    <cellStyle name="_형산강내역서-지오씨엔아이-060221" xfId="1631"/>
    <cellStyle name="_홍제초 수목이식(2차)" xfId="1632"/>
    <cellStyle name="_홍제토목" xfId="1633"/>
    <cellStyle name="_화성동탄내역서(0419)" xfId="1634"/>
    <cellStyle name="_환경평가(시흥군자지구)" xfId="1635"/>
    <cellStyle name="_환평, 검토" xfId="1636"/>
    <cellStyle name="_흥덕지구_초기설계금액" xfId="1637"/>
    <cellStyle name="``" xfId="1638"/>
    <cellStyle name="´þ" xfId="1639"/>
    <cellStyle name="´þ·¯" xfId="1640"/>
    <cellStyle name="’E‰Y [0.00]_laroux" xfId="1641"/>
    <cellStyle name="’E‰Y_laroux" xfId="1642"/>
    <cellStyle name="¤@?e_TEST-1 " xfId="1643"/>
    <cellStyle name="+,-,0" xfId="1644"/>
    <cellStyle name="=C:\WINDOWS\SYSTEM32\COMMAND.COM" xfId="1645"/>
    <cellStyle name="△ []" xfId="1646"/>
    <cellStyle name="△ [0]" xfId="1647"/>
    <cellStyle name="△백분율" xfId="1648"/>
    <cellStyle name="△콤마" xfId="1649"/>
    <cellStyle name="°ia¤¼o " xfId="1650"/>
    <cellStyle name="°íá¤¼ò¼ýá¡" xfId="1651"/>
    <cellStyle name="°ia¤aa " xfId="1652"/>
    <cellStyle name="°íá¤ãâ·â1" xfId="1653"/>
    <cellStyle name="°íá¤ãâ·â2" xfId="1654"/>
    <cellStyle name="•W_laroux" xfId="1655"/>
    <cellStyle name="0" xfId="1656"/>
    <cellStyle name="0.0" xfId="1657"/>
    <cellStyle name="0.00" xfId="1658"/>
    <cellStyle name="00" xfId="1659"/>
    <cellStyle name="¾È°ÇÈ¸°è¹ýÀÎ" xfId="1660"/>
    <cellStyle name="1" xfId="1661"/>
    <cellStyle name="1_송정리역사(토목완료林)" xfId="1662"/>
    <cellStyle name="1_시민계략공사" xfId="1663"/>
    <cellStyle name="1_시민계략공사_전기-한남" xfId="1664"/>
    <cellStyle name="10공/㎥" xfId="1665"/>
    <cellStyle name="¹e" xfId="1666"/>
    <cellStyle name="¹eº" xfId="1667"/>
    <cellStyle name="¹éº" xfId="1668"/>
    <cellStyle name="1월" xfId="1669"/>
    <cellStyle name="²" xfId="1670"/>
    <cellStyle name="2)" xfId="1671"/>
    <cellStyle name="³?a" xfId="1672"/>
    <cellStyle name="³¯â¥" xfId="1673"/>
    <cellStyle name="315-4" xfId="1674"/>
    <cellStyle name="60" xfId="1675"/>
    <cellStyle name="90" xfId="1676"/>
    <cellStyle name="a" xfId="1677"/>
    <cellStyle name="a [0]_OTD thru NOR " xfId="1678"/>
    <cellStyle name="a_1) 신천금호강 종합개발 기본설계" xfId="1679"/>
    <cellStyle name="a_2) 신천금호강 종합개발 동영상제작(변경최종)" xfId="1680"/>
    <cellStyle name="A_2회설변전체내역서" xfId="1681"/>
    <cellStyle name="a_3) 신천금호강 종합개발 산책로 실시설계(변경최종)" xfId="1682"/>
    <cellStyle name="A_대장천_도심생태복원사업_기본_및_실시설계용역_설계예산서(원내역)" xfId="1683"/>
    <cellStyle name="a_설계내역서(신천-금호강)" xfId="1684"/>
    <cellStyle name="a_설계내역서(전체)" xfId="1685"/>
    <cellStyle name="a_신천금호강 종합개발 기본설계  내역서(수정분)" xfId="1686"/>
    <cellStyle name="a_신천금호강내역서(수정-보오링,사전재해및환경성제외,측량연장조정9(1).95억0726)" xfId="1687"/>
    <cellStyle name="a_심사내역서" xfId="1688"/>
    <cellStyle name="A_일위대가양식" xfId="1689"/>
    <cellStyle name="A_토목내역" xfId="1690"/>
    <cellStyle name="A_황령산 봉수대 용역내역서" xfId="1691"/>
    <cellStyle name="A¨­￠￢￠O [0]_￠?i¡ieE¡ⓒ¡¤A ¡¾a¡¾￠￢A￠OA¡AC¡I" xfId="1692"/>
    <cellStyle name="A¨­￠￢￠O_￠?i¡ieE¡ⓒ¡¤A ¡¾a¡¾￠￢A￠OA¡AC¡I" xfId="1693"/>
    <cellStyle name="A1" xfId="1694"/>
    <cellStyle name="AA" xfId="1695"/>
    <cellStyle name="Aⓒ" xfId="1696"/>
    <cellStyle name="Aⓒ­￠￢￠" xfId="1697"/>
    <cellStyle name="Ae" xfId="1698"/>
    <cellStyle name="Åë" xfId="1699"/>
    <cellStyle name="Aee­ " xfId="1700"/>
    <cellStyle name="Aee­ [" xfId="1701"/>
    <cellStyle name="Åëè­ [" xfId="1702"/>
    <cellStyle name="AeE­ [0]_ 2ÆAAþº° " xfId="1703"/>
    <cellStyle name="ÅëÈ­ [0]_¸ðÇü¸·" xfId="1704"/>
    <cellStyle name="AeE­ [0]_±a°e¼³ºn-AIA§¸n·I " xfId="1705"/>
    <cellStyle name="ÅëÈ­ [0]_±â°è¼³ºñ-ÀÏÀ§¸ñ·Ï " xfId="1706"/>
    <cellStyle name="AeE­ [0]_°eE¹_11¿a½A " xfId="1707"/>
    <cellStyle name="ÅëÈ­ [0]_7°èÈ¹ " xfId="1708"/>
    <cellStyle name="AeE­ [0]_A¾CO½A¼³ " xfId="1709"/>
    <cellStyle name="ÅëÈ­ [0]_INQUIRY ¿µ¾÷ÃßÁø " xfId="1710"/>
    <cellStyle name="AeE­ [0]_INQUIRY ¿μ¾÷AßAø " xfId="1711"/>
    <cellStyle name="Åëè­ [0]_laro" xfId="1712"/>
    <cellStyle name="AeE­ [0]_º≫¼± ±æ¾i±uºI ¼o·R Ay°eC￥ " xfId="1713"/>
    <cellStyle name="ÅëÈ­ [0]_Sheet1" xfId="1714"/>
    <cellStyle name="Aee­ _내역서(수해원인조사및분석)" xfId="1715"/>
    <cellStyle name="AeE­_ 2ÆAAþº° " xfId="1716"/>
    <cellStyle name="ÅëÈ­_¸ðÇü¸·" xfId="1717"/>
    <cellStyle name="AeE­_±a°e¼³ºn-AIA§¸n·I " xfId="1718"/>
    <cellStyle name="ÅëÈ­_±â°è¼³ºñ-ÀÏÀ§¸ñ·Ï " xfId="1719"/>
    <cellStyle name="AeE­_°eE¹_11¿a½A " xfId="1720"/>
    <cellStyle name="ÅëÈ­_7°èÈ¹ " xfId="1721"/>
    <cellStyle name="AeE­_7°eE¹$" xfId="1722"/>
    <cellStyle name="ÅëÈ­_INQUIRY ¿µ¾÷ÃßÁø " xfId="1723"/>
    <cellStyle name="AeE­_INQUIRY ¿μ¾÷AßAø " xfId="1724"/>
    <cellStyle name="Åëè­_laro" xfId="1725"/>
    <cellStyle name="AeE­_º≫¼± ±æ¾i±uºI ¼o·R Ay°eC￥ " xfId="1726"/>
    <cellStyle name="ÅëÈ­_Sheet1" xfId="1727"/>
    <cellStyle name="Aee¡" xfId="1728"/>
    <cellStyle name="Aee¡ⓒ " xfId="1729"/>
    <cellStyle name="AeE¡ⓒ [0]_￠?i¡ieE¡ⓒ¡¤A ¡¾a¡¾￠￢A￠OA¡AC¡I" xfId="1730"/>
    <cellStyle name="AeE¡ⓒ_￠?i¡ieE¡ⓒ¡¤A ¡¾a¡¾￠￢A￠OA¡AC¡I" xfId="1731"/>
    <cellStyle name="Æu¼ " xfId="1732"/>
    <cellStyle name="Æû¼¾æ®" xfId="1733"/>
    <cellStyle name="ALIGNMENT" xfId="1734"/>
    <cellStyle name="Aþ" xfId="1735"/>
    <cellStyle name="Äþ" xfId="1736"/>
    <cellStyle name="Aþ¸" xfId="1737"/>
    <cellStyle name="Aþ¸¶ [" xfId="1738"/>
    <cellStyle name="Äþ¸¶ [" xfId="1739"/>
    <cellStyle name="AÞ¸¶ [0]_ 2ÆAAþº° " xfId="1740"/>
    <cellStyle name="ÄÞ¸¶ [0]_¸ðÇü¸·" xfId="1741"/>
    <cellStyle name="AÞ¸¶ [0]_±a±a¸R½ºÆR" xfId="1742"/>
    <cellStyle name="ÄÞ¸¶ [0]_±â°è¼³ºñ-ÀÏÀ§¸ñ·Ï " xfId="1743"/>
    <cellStyle name="AÞ¸¶ [0]_°eE¹_11¿a½A " xfId="1744"/>
    <cellStyle name="ÄÞ¸¶ [0]_7°èÈ¹ " xfId="1745"/>
    <cellStyle name="AÞ¸¶ [0]_A¾CO½A¼³ " xfId="1746"/>
    <cellStyle name="ÄÞ¸¶ [0]_INQUIRY ¿µ¾÷ÃßÁø " xfId="1747"/>
    <cellStyle name="AÞ¸¶ [0]_INQUIRY ¿μ¾÷AßAø " xfId="1748"/>
    <cellStyle name="Äþ¸¶ [0]_laro" xfId="1749"/>
    <cellStyle name="AÞ¸¶ [0]_º≫¼± ±æ¾i±uºI ¼o·R Ay°eC￥ " xfId="1750"/>
    <cellStyle name="ÄÞ¸¶ [0]_Sheet1" xfId="1751"/>
    <cellStyle name="AÞ¸¶_ 2ÆAAþº° " xfId="1752"/>
    <cellStyle name="ÄÞ¸¶_¸ðÇü¸·" xfId="1753"/>
    <cellStyle name="AÞ¸¶_±a°e¼³ºn-AIA§¸n·I " xfId="1754"/>
    <cellStyle name="ÄÞ¸¶_±â°è¼³ºñ-ÀÏÀ§¸ñ·Ï " xfId="1755"/>
    <cellStyle name="AÞ¸¶_°eE¹_11¿a½A " xfId="1756"/>
    <cellStyle name="ÄÞ¸¶_7°èÈ¹ " xfId="1757"/>
    <cellStyle name="AÞ¸¶_A¾CO½A¼³ " xfId="1758"/>
    <cellStyle name="ÄÞ¸¶_INQUIRY ¿µ¾÷ÃßÁø " xfId="1759"/>
    <cellStyle name="AÞ¸¶_INQUIRY ¿μ¾÷AßAø " xfId="1760"/>
    <cellStyle name="Äþ¸¶_laro" xfId="1761"/>
    <cellStyle name="AÞ¸¶_º≫¼± ±æ¾i±uºI ¼o·R Ay°eC￥ " xfId="1762"/>
    <cellStyle name="ÄÞ¸¶_Sheet1" xfId="1763"/>
    <cellStyle name="Àú¸®¼ö" xfId="1764"/>
    <cellStyle name="Àú¸®¼ö0" xfId="1765"/>
    <cellStyle name="Au¸r " xfId="1766"/>
    <cellStyle name="Au¸r¼" xfId="1767"/>
    <cellStyle name="_x0001_b" xfId="1768"/>
    <cellStyle name="BA" xfId="1769"/>
    <cellStyle name="Background" xfId="1770"/>
    <cellStyle name="body" xfId="1771"/>
    <cellStyle name="BoldHdr" xfId="1772"/>
    <cellStyle name="Bridge " xfId="1773"/>
    <cellStyle name="C" xfId="1774"/>
    <cellStyle name="C_2회설변전체내역서" xfId="1775"/>
    <cellStyle name="C_일위대가양식" xfId="1776"/>
    <cellStyle name="C_토목내역" xfId="1777"/>
    <cellStyle name="C_황령산 봉수대 용역내역서" xfId="1778"/>
    <cellStyle name="C¡" xfId="1779"/>
    <cellStyle name="C¡IA¨ª_¡ic¨u¡A¨￢I¨￢¡Æ AN¡Æe " xfId="1780"/>
    <cellStyle name="C￥" xfId="1781"/>
    <cellStyle name="Ç¥" xfId="1782"/>
    <cellStyle name="C￥AØ_  FAB AIA¤  " xfId="1783"/>
    <cellStyle name="Ç¥ÁØ_ Ãø±¸Áý°èÇ¥" xfId="1784"/>
    <cellStyle name="C￥AØ_¿e¼o" xfId="1785"/>
    <cellStyle name="Ç¥ÁØ_±â°è¼³ºñ-ÀÏÀ§¸ñ·Ï " xfId="1786"/>
    <cellStyle name="C￥AØ_≫c¾÷ºIº° AN°e " xfId="1787"/>
    <cellStyle name="Ç¥ÁØ_°­´ç (2)" xfId="1788"/>
    <cellStyle name="C￥AØ_¼oAI¼º " xfId="1789"/>
    <cellStyle name="Ç¥ÁØ_½½·¡ºêÃ¶±ÙÁý°è " xfId="1790"/>
    <cellStyle name="C￥AØ_¾c½A " xfId="1791"/>
    <cellStyle name="Ç¥ÁØ_³ëÀÓ´Ü°¡ " xfId="1792"/>
    <cellStyle name="C￥AØ_95,96 ºn±³ " xfId="1793"/>
    <cellStyle name="Ç¥ÁØ_95,96 ºñ±³ " xfId="1794"/>
    <cellStyle name="C￥AØ_AN°y(1.25) " xfId="1795"/>
    <cellStyle name="Ç¥ÁØ_Áý°èÇ¥(2¿ù) " xfId="1796"/>
    <cellStyle name="C￥AØ_CoAo¹yAI °A¾×¿ⓒ½A " xfId="1797"/>
    <cellStyle name="Ç¥ÁØ_Sheet1" xfId="1798"/>
    <cellStyle name="C￥AØ_Sheet1_¿μ¾÷CoE² " xfId="1799"/>
    <cellStyle name="Calc Currency (0)" xfId="1800"/>
    <cellStyle name="Calc Currency (2)" xfId="1801"/>
    <cellStyle name="Calc Percent (0)" xfId="1802"/>
    <cellStyle name="Calc Percent (1)" xfId="1803"/>
    <cellStyle name="Calc Percent (2)" xfId="1804"/>
    <cellStyle name="Calc Units (0)" xfId="1805"/>
    <cellStyle name="Calc Units (1)" xfId="1806"/>
    <cellStyle name="Calc Units (2)" xfId="1807"/>
    <cellStyle name="category" xfId="1808"/>
    <cellStyle name="ⓒo" xfId="1809"/>
    <cellStyle name="Çõ»ê" xfId="1810"/>
    <cellStyle name="Co≫" xfId="1811"/>
    <cellStyle name="ⓒoe" xfId="1812"/>
    <cellStyle name="ColHdr" xfId="1813"/>
    <cellStyle name="Column Headings" xfId="1814"/>
    <cellStyle name="columns_array" xfId="1815"/>
    <cellStyle name="Comma" xfId="1816"/>
    <cellStyle name="Comma [0]" xfId="1817"/>
    <cellStyle name="Comma [00]" xfId="1818"/>
    <cellStyle name="comma zerodec" xfId="1819"/>
    <cellStyle name="Comma 地0]_Values_우수공~1" xfId="1820"/>
    <cellStyle name="Comma_ 배수공 " xfId="1821"/>
    <cellStyle name="Comma0" xfId="1822"/>
    <cellStyle name="Commm_laroux_12~3SO2_97회비_laroux" xfId="1823"/>
    <cellStyle name="Company Info" xfId="1824"/>
    <cellStyle name="Contents Heading 1" xfId="1825"/>
    <cellStyle name="Contents Heading 2" xfId="1826"/>
    <cellStyle name="Contents Heading 3" xfId="1827"/>
    <cellStyle name="Copied" xfId="1828"/>
    <cellStyle name="CoverHeadline1" xfId="1829"/>
    <cellStyle name="Curr" xfId="1830"/>
    <cellStyle name="Curren" xfId="1831"/>
    <cellStyle name="Curren?_x0012_퐀_x0017_?" xfId="1832"/>
    <cellStyle name="Currenby_Cash&amp;DSO Chart" xfId="1833"/>
    <cellStyle name="Currency" xfId="1834"/>
    <cellStyle name="Currency [0]" xfId="1835"/>
    <cellStyle name="Currency [00]" xfId="1836"/>
    <cellStyle name="currency-$_표지 " xfId="1837"/>
    <cellStyle name="Currency(￦)" xfId="1838"/>
    <cellStyle name="Currency_ 배수공 " xfId="1839"/>
    <cellStyle name="Currency0" xfId="1840"/>
    <cellStyle name="Currency1" xfId="1841"/>
    <cellStyle name="Data" xfId="1842"/>
    <cellStyle name="Date" xfId="1843"/>
    <cellStyle name="Date Short" xfId="1844"/>
    <cellStyle name="Date_0_발주설계서(최종-수식)" xfId="1845"/>
    <cellStyle name="DELTA" xfId="1846"/>
    <cellStyle name="Dezimal [0]_Compiling Utility Macros" xfId="1847"/>
    <cellStyle name="Dezimal_Compiling Utility Macros" xfId="1848"/>
    <cellStyle name="Display" xfId="1849"/>
    <cellStyle name="Display Price" xfId="1850"/>
    <cellStyle name="Dollar (zero dec)" xfId="1851"/>
    <cellStyle name="EA" xfId="1852"/>
    <cellStyle name="E­æo±" xfId="1853"/>
    <cellStyle name="E­æo±a" xfId="1854"/>
    <cellStyle name="È­æó±âè£" xfId="1855"/>
    <cellStyle name="È­æó±âè£0" xfId="1856"/>
    <cellStyle name="eet1_Q1" xfId="1857"/>
    <cellStyle name="Enter Currency (0)" xfId="1858"/>
    <cellStyle name="Enter Currency (2)" xfId="1859"/>
    <cellStyle name="Enter Units (0)" xfId="1860"/>
    <cellStyle name="Enter Units (1)" xfId="1861"/>
    <cellStyle name="Enter Units (2)" xfId="1862"/>
    <cellStyle name="Entered" xfId="1863"/>
    <cellStyle name="Euro" xfId="1864"/>
    <cellStyle name="F2" xfId="1865"/>
    <cellStyle name="F3" xfId="1866"/>
    <cellStyle name="F4" xfId="1867"/>
    <cellStyle name="F5" xfId="1868"/>
    <cellStyle name="F6" xfId="1869"/>
    <cellStyle name="F7" xfId="1870"/>
    <cellStyle name="F8" xfId="1871"/>
    <cellStyle name="FinePrint" xfId="1872"/>
    <cellStyle name="Fixed" xfId="1873"/>
    <cellStyle name="Followed Hyperlink" xfId="1874"/>
    <cellStyle name="G" xfId="1875"/>
    <cellStyle name="Grey" xfId="1876"/>
    <cellStyle name="head" xfId="1877"/>
    <cellStyle name="head 1" xfId="1878"/>
    <cellStyle name="head 1-1" xfId="1879"/>
    <cellStyle name="HEADER" xfId="1880"/>
    <cellStyle name="Header1" xfId="1881"/>
    <cellStyle name="Header2" xfId="1882"/>
    <cellStyle name="Heading" xfId="1883"/>
    <cellStyle name="Heading 1" xfId="1884"/>
    <cellStyle name="Heading 2" xfId="1885"/>
    <cellStyle name="Heading 3" xfId="1886"/>
    <cellStyle name="Heading1" xfId="1887"/>
    <cellStyle name="Heading2" xfId="1888"/>
    <cellStyle name="Heading2Divider" xfId="1889"/>
    <cellStyle name="HelpStyle" xfId="1890"/>
    <cellStyle name="Helv8_PFD4.XLS" xfId="1891"/>
    <cellStyle name="Hyperlink" xfId="1892"/>
    <cellStyle name="Input" xfId="1893"/>
    <cellStyle name="Input [yellow]" xfId="1894"/>
    <cellStyle name="Input Price" xfId="1895"/>
    <cellStyle name="Input Quantity" xfId="1896"/>
    <cellStyle name="Input Single Cell" xfId="1897"/>
    <cellStyle name="InputBodyCurr" xfId="1898"/>
    <cellStyle name="InputBodyDate" xfId="1899"/>
    <cellStyle name="InputBodyText" xfId="1900"/>
    <cellStyle name="InputColor" xfId="1901"/>
    <cellStyle name="Item" xfId="1902"/>
    <cellStyle name="Item Input" xfId="1903"/>
    <cellStyle name="kg" xfId="1904"/>
    <cellStyle name="Komma [0]_BINV" xfId="1905"/>
    <cellStyle name="Komma_BINV" xfId="1906"/>
    <cellStyle name="ℓ" xfId="1907"/>
    <cellStyle name="ℓ_1) 신천금호강 종합개발 기본설계" xfId="1908"/>
    <cellStyle name="ℓ_2) 신천금호강 종합개발 동영상제작(변경최종)" xfId="1909"/>
    <cellStyle name="ℓ_3) 신천금호강 종합개발 산책로 실시설계(변경최종)" xfId="1910"/>
    <cellStyle name="ℓ_설계내역서(신천-금호강)" xfId="1911"/>
    <cellStyle name="ℓ_설계내역서(전체)" xfId="1912"/>
    <cellStyle name="ℓ_신천금호강 종합개발 기본설계  내역서(수정분)" xfId="1913"/>
    <cellStyle name="ℓ_신천금호강내역서(수정-보오링,사전재해및환경성제외,측량연장조정9(1).95억0726)" xfId="1914"/>
    <cellStyle name="ℓ_심사내역서" xfId="1915"/>
    <cellStyle name="L`" xfId="1916"/>
    <cellStyle name="left" xfId="1917"/>
    <cellStyle name="Link Currency (0)" xfId="1918"/>
    <cellStyle name="Link Currency (2)" xfId="1919"/>
    <cellStyle name="Link Units (0)" xfId="1920"/>
    <cellStyle name="Link Units (1)" xfId="1921"/>
    <cellStyle name="Link Units (2)" xfId="1922"/>
    <cellStyle name="M" xfId="1923"/>
    <cellStyle name="M_1) 신천금호강 종합개발 기본설계" xfId="1924"/>
    <cellStyle name="M_2) 신천금호강 종합개발 동영상제작(변경최종)" xfId="1925"/>
    <cellStyle name="M_3) 신천금호강 종합개발 산책로 실시설계(변경최종)" xfId="1926"/>
    <cellStyle name="M_4월일위목록" xfId="1927"/>
    <cellStyle name="M_4월일위목록_1) 신천금호강 종합개발 기본설계" xfId="1928"/>
    <cellStyle name="M_4월일위목록_2) 신천금호강 종합개발 동영상제작(변경최종)" xfId="1929"/>
    <cellStyle name="M_4월일위목록_3) 신천금호강 종합개발 산책로 실시설계(변경최종)" xfId="1930"/>
    <cellStyle name="M_4월일위목록_설계내역서(신천-금호강)" xfId="1931"/>
    <cellStyle name="M_4월일위목록_설계내역서(전체)" xfId="1932"/>
    <cellStyle name="M_4월일위목록_신천금호강 종합개발 기본설계  내역서(수정분)" xfId="1933"/>
    <cellStyle name="M_4월일위목록_신천금호강내역서(수정-보오링,사전재해및환경성제외,측량연장조정9(1).95억0726)" xfId="1934"/>
    <cellStyle name="M_4월일위목록_심사내역서" xfId="1935"/>
    <cellStyle name="M_설계내역서(신천-금호강)" xfId="1936"/>
    <cellStyle name="M_설계내역서(전체)" xfId="1937"/>
    <cellStyle name="M_신천금호강 종합개발 기본설계  내역서(수정분)" xfId="1938"/>
    <cellStyle name="M_신천금호강내역서(수정-보오링,사전재해및환경성제외,측량연장조정9(1).95억0726)" xfId="1939"/>
    <cellStyle name="M_심사내역서" xfId="1940"/>
    <cellStyle name="M2" xfId="1941"/>
    <cellStyle name="M3" xfId="1942"/>
    <cellStyle name="Midtitle" xfId="1943"/>
    <cellStyle name="Milliers [0]_Arabian Spec" xfId="1944"/>
    <cellStyle name="Milliers_Arabian Spec" xfId="1945"/>
    <cellStyle name="mma_CASH &amp; DSO" xfId="1946"/>
    <cellStyle name="Model" xfId="1947"/>
    <cellStyle name="Mon?aire [0]_Arabian Spec" xfId="1948"/>
    <cellStyle name="Mon?aire_Arabian Spec" xfId="1949"/>
    <cellStyle name="moon" xfId="1950"/>
    <cellStyle name="MS Proofing Tools" xfId="1951"/>
    <cellStyle name="no dec" xfId="1952"/>
    <cellStyle name="nohs" xfId="1953"/>
    <cellStyle name="normal" xfId="1954"/>
    <cellStyle name="Normal - Style1" xfId="1955"/>
    <cellStyle name="Normal - Style2" xfId="1956"/>
    <cellStyle name="Normal - Style3" xfId="1957"/>
    <cellStyle name="Normal - Style4" xfId="1958"/>
    <cellStyle name="Normal - Style5" xfId="1959"/>
    <cellStyle name="Normal - Style6" xfId="1960"/>
    <cellStyle name="Normal - Style7" xfId="1961"/>
    <cellStyle name="Normal - Style8" xfId="1962"/>
    <cellStyle name="Normal - 유형1" xfId="1963"/>
    <cellStyle name="Normal_ SG&amp;A Bridge" xfId="1964"/>
    <cellStyle name="N䁯rmal_MCOE Summary (5)_98선급금" xfId="1965"/>
    <cellStyle name="Œ…?æ맖?e [0.00]_laroux" xfId="1966"/>
    <cellStyle name="Œ…?æ맖?e_laroux" xfId="1967"/>
    <cellStyle name="Œ…‹æØ‚è [0.00]_laroux" xfId="1968"/>
    <cellStyle name="Œ…‹æØ‚è_laroux" xfId="1969"/>
    <cellStyle name="oft Excel]_x000d__x000a_Comment=The open=/f lines load custom functions into the Paste Function list._x000d__x000a_Maximized=3_x000d__x000a_AutoFormat=" xfId="1970"/>
    <cellStyle name="oh" xfId="1971"/>
    <cellStyle name="omma [0]_Mktg Prog" xfId="1972"/>
    <cellStyle name="ormal_Sheet1_1" xfId="1973"/>
    <cellStyle name="Output Single Cell" xfId="1974"/>
    <cellStyle name="Package Size" xfId="1975"/>
    <cellStyle name="paint" xfId="1976"/>
    <cellStyle name="Percent" xfId="1977"/>
    <cellStyle name="Percent [0]" xfId="1978"/>
    <cellStyle name="Percent [00]" xfId="1979"/>
    <cellStyle name="Percent [2]" xfId="1980"/>
    <cellStyle name="Percent_ 배수공 " xfId="1981"/>
    <cellStyle name="PrePop Currency (0)" xfId="1982"/>
    <cellStyle name="PrePop Currency (2)" xfId="1983"/>
    <cellStyle name="PrePop Units (0)" xfId="1984"/>
    <cellStyle name="PrePop Units (1)" xfId="1985"/>
    <cellStyle name="PrePop Units (2)" xfId="1986"/>
    <cellStyle name="PRICE2" xfId="1987"/>
    <cellStyle name="Print Heading" xfId="1988"/>
    <cellStyle name="Procent_BINV" xfId="1989"/>
    <cellStyle name="Ʀ" xfId="1990"/>
    <cellStyle name="Recipe" xfId="1991"/>
    <cellStyle name="Recipe Heading" xfId="1992"/>
    <cellStyle name="Recipe_괴산연풍통합-변상엽수정" xfId="1993"/>
    <cellStyle name="Released" xfId="1994"/>
    <cellStyle name="Revenue" xfId="1995"/>
    <cellStyle name="RevList" xfId="1996"/>
    <cellStyle name="rld Wide" xfId="1997"/>
    <cellStyle name="RptTitle" xfId="1998"/>
    <cellStyle name="SHIM" xfId="1999"/>
    <cellStyle name="Standaard_BINV" xfId="2000"/>
    <cellStyle name="Standard_Anpassen der Amortisation" xfId="2001"/>
    <cellStyle name="subhead" xfId="2002"/>
    <cellStyle name="SubHeading" xfId="2003"/>
    <cellStyle name="Subtotal" xfId="2004"/>
    <cellStyle name="Subtotal 1" xfId="2005"/>
    <cellStyle name="Suggested Quantity" xfId="2006"/>
    <cellStyle name="testtitle" xfId="2007"/>
    <cellStyle name="Text Indent A" xfId="2008"/>
    <cellStyle name="Text Indent B" xfId="2009"/>
    <cellStyle name="Text Indent C" xfId="2010"/>
    <cellStyle name="Title" xfId="2011"/>
    <cellStyle name="title [1]" xfId="2012"/>
    <cellStyle name="title [2]" xfId="2013"/>
    <cellStyle name="Title_대장천_도심생태복원사업_기본_및_실시설계용역_설계예산서(원내역)" xfId="2014"/>
    <cellStyle name="ton" xfId="2015"/>
    <cellStyle name="Total" xfId="2016"/>
    <cellStyle name="TotalCurr" xfId="2017"/>
    <cellStyle name="TotalHdr" xfId="2018"/>
    <cellStyle name="UM" xfId="2019"/>
    <cellStyle name="Valuta [0]_BINV" xfId="2020"/>
    <cellStyle name="Valuta_BINV" xfId="2021"/>
    <cellStyle name="W?rung [0]_Compiling Utility Macros" xfId="2022"/>
    <cellStyle name="W?rung_Compiling Utility Macros" xfId="2023"/>
    <cellStyle name="wrap" xfId="2024"/>
    <cellStyle name="|?ドE" xfId="2025"/>
    <cellStyle name="가운데" xfId="2026"/>
    <cellStyle name="감춤" xfId="2027"/>
    <cellStyle name="개" xfId="2028"/>
    <cellStyle name="개_02-포장-1" xfId="2029"/>
    <cellStyle name="개_02-포장-1_1) 신천금호강 종합개발 기본설계" xfId="2030"/>
    <cellStyle name="개_02-포장-1_2) 신천금호강 종합개발 동영상제작(변경최종)" xfId="2031"/>
    <cellStyle name="개_02-포장-1_3) 신천금호강 종합개발 산책로 실시설계(변경최종)" xfId="2032"/>
    <cellStyle name="개_02-포장-1_설계내역서(신천-금호강)" xfId="2033"/>
    <cellStyle name="개_02-포장-1_설계내역서(전체)" xfId="2034"/>
    <cellStyle name="개_02-포장-1_신천금호강 종합개발 기본설계  내역서(수정분)" xfId="2035"/>
    <cellStyle name="개_02-포장-1_신천금호강내역서(수정-보오링,사전재해및환경성제외,측량연장조정9(1).95억0726)" xfId="2036"/>
    <cellStyle name="개_02-포장-1_심사내역서" xfId="2037"/>
    <cellStyle name="개_1) 신천금호강 종합개발 기본설계" xfId="2038"/>
    <cellStyle name="개_2) 신천금호강 종합개발 동영상제작(변경최종)" xfId="2039"/>
    <cellStyle name="개_3) 신천금호강 종합개발 산책로 실시설계(변경최종)" xfId="2040"/>
    <cellStyle name="개_설계내역서(신천-금호강)" xfId="2041"/>
    <cellStyle name="개_설계내역서(전체)" xfId="2042"/>
    <cellStyle name="개_신천금호강 종합개발 기본설계  내역서(수정분)" xfId="2043"/>
    <cellStyle name="개_신천금호강내역서(수정-보오링,사전재해및환경성제외,측량연장조정9(1).95억0726)" xfId="2044"/>
    <cellStyle name="개_심사내역서" xfId="2045"/>
    <cellStyle name="개소" xfId="2046"/>
    <cellStyle name="견적" xfId="2047"/>
    <cellStyle name="고정소숫점" xfId="2048"/>
    <cellStyle name="고정출력1" xfId="2049"/>
    <cellStyle name="고정출력2" xfId="2050"/>
    <cellStyle name="공사원가계산서(조경)" xfId="2051"/>
    <cellStyle name="공종-규격" xfId="2052"/>
    <cellStyle name="咬訌裝?INCOM1" xfId="2053"/>
    <cellStyle name="咬訌裝?INCOM10" xfId="2054"/>
    <cellStyle name="咬訌裝?INCOM2" xfId="2055"/>
    <cellStyle name="咬訌裝?INCOM3" xfId="2056"/>
    <cellStyle name="咬訌裝?INCOM4" xfId="2057"/>
    <cellStyle name="咬訌裝?INCOM5" xfId="2058"/>
    <cellStyle name="咬訌裝?INCOM6" xfId="2059"/>
    <cellStyle name="咬訌裝?INCOM7" xfId="2060"/>
    <cellStyle name="咬訌裝?INCOM8" xfId="2061"/>
    <cellStyle name="咬訌裝?INCOM9" xfId="2062"/>
    <cellStyle name="咬訌裝?PRIB11" xfId="2063"/>
    <cellStyle name="그림" xfId="2064"/>
    <cellStyle name="기계" xfId="2065"/>
    <cellStyle name="김덕호" xfId="2066"/>
    <cellStyle name="끼_x0001_?" xfId="2067"/>
    <cellStyle name="날짜" xfId="2068"/>
    <cellStyle name="남기옥" xfId="2069"/>
    <cellStyle name="내역서" xfId="2070"/>
    <cellStyle name="노명용" xfId="2071"/>
    <cellStyle name="단위" xfId="2072"/>
    <cellStyle name="단위-&quot;*&quot;" xfId="2073"/>
    <cellStyle name="단위-%" xfId="2074"/>
    <cellStyle name="단위-kg" xfId="2075"/>
    <cellStyle name="단위-m" xfId="2076"/>
    <cellStyle name="단위-㎡" xfId="2077"/>
    <cellStyle name="단위-㎡/개소" xfId="2078"/>
    <cellStyle name="단위-㎡_2. 남부맨홀공" xfId="2079"/>
    <cellStyle name="단위-㎥" xfId="2080"/>
    <cellStyle name="단위-t=" xfId="2081"/>
    <cellStyle name="달러" xfId="2082"/>
    <cellStyle name="대공종" xfId="2083"/>
    <cellStyle name="뒤에 오는 하이퍼링크" xfId="2084"/>
    <cellStyle name="똿떓죶Ø괻 [0.00]_PRODUCT DETAIL Q1" xfId="2085"/>
    <cellStyle name="똿떓죶Ø괻_PRODUCT DETAIL Q1" xfId="2086"/>
    <cellStyle name="똿뗦먛귟 [0.00]_laroux" xfId="2087"/>
    <cellStyle name="똿뗦먛귟_laroux" xfId="2088"/>
    <cellStyle name="마이너스키" xfId="2089"/>
    <cellStyle name="매" xfId="2090"/>
    <cellStyle name="매_02-포장-1" xfId="2091"/>
    <cellStyle name="매_02-포장-1_1) 신천금호강 종합개발 기본설계" xfId="2092"/>
    <cellStyle name="매_02-포장-1_2) 신천금호강 종합개발 동영상제작(변경최종)" xfId="2093"/>
    <cellStyle name="매_02-포장-1_3) 신천금호강 종합개발 산책로 실시설계(변경최종)" xfId="2094"/>
    <cellStyle name="매_02-포장-1_설계내역서(신천-금호강)" xfId="2095"/>
    <cellStyle name="매_02-포장-1_설계내역서(전체)" xfId="2096"/>
    <cellStyle name="매_02-포장-1_신천금호강 종합개발 기본설계  내역서(수정분)" xfId="2097"/>
    <cellStyle name="매_02-포장-1_신천금호강내역서(수정-보오링,사전재해및환경성제외,측량연장조정9(1).95억0726)" xfId="2098"/>
    <cellStyle name="매_02-포장-1_심사내역서" xfId="2099"/>
    <cellStyle name="매_1) 신천금호강 종합개발 기본설계" xfId="2100"/>
    <cellStyle name="매_2) 신천금호강 종합개발 동영상제작(변경최종)" xfId="2101"/>
    <cellStyle name="매_3) 신천금호강 종합개발 산책로 실시설계(변경최종)" xfId="2102"/>
    <cellStyle name="매_설계내역서(신천-금호강)" xfId="2103"/>
    <cellStyle name="매_설계내역서(전체)" xfId="2104"/>
    <cellStyle name="매_신천금호강 종합개발 기본설계  내역서(수정분)" xfId="2105"/>
    <cellStyle name="매_신천금호강내역서(수정-보오링,사전재해및환경성제외,측량연장조정9(1).95억0726)" xfId="2106"/>
    <cellStyle name="매_심사내역서" xfId="2107"/>
    <cellStyle name="메모 2" xfId="2108"/>
    <cellStyle name="묮뎋 [0.00]_PRODUCT DETAIL Q1" xfId="2109"/>
    <cellStyle name="묮뎋_PRODUCT DETAIL Q1" xfId="2110"/>
    <cellStyle name="믅됞 [0.00]_laroux" xfId="2111"/>
    <cellStyle name="믅됞_laroux" xfId="2112"/>
    <cellStyle name="배분" xfId="2113"/>
    <cellStyle name="백" xfId="2114"/>
    <cellStyle name="백 " xfId="2115"/>
    <cellStyle name="백_2회설변전체내역서" xfId="2116"/>
    <cellStyle name="백_일위대가양식" xfId="2117"/>
    <cellStyle name="백_토목내역" xfId="2118"/>
    <cellStyle name="백_황령산 봉수대 용역내역서" xfId="2119"/>
    <cellStyle name="백분율" xfId="2120" builtinId="5"/>
    <cellStyle name="백분율 [△1]" xfId="2121"/>
    <cellStyle name="백분율 [△2]" xfId="2122"/>
    <cellStyle name="백분율 [0]" xfId="2123"/>
    <cellStyle name="백분율 [2]" xfId="2124"/>
    <cellStyle name="백분율［△1］" xfId="2125"/>
    <cellStyle name="백분율［△2］" xfId="2126"/>
    <cellStyle name="범위" xfId="2127"/>
    <cellStyle name="凤준" xfId="2128"/>
    <cellStyle name="분수" xfId="2129"/>
    <cellStyle name="뷭?" xfId="2130"/>
    <cellStyle name="빨강" xfId="2131"/>
    <cellStyle name="산출식" xfId="2132"/>
    <cellStyle name="常规_OPTION_9910" xfId="2133"/>
    <cellStyle name="선택영역" xfId="2134"/>
    <cellStyle name="선택영역 가운데" xfId="2135"/>
    <cellStyle name="선택영역의 가운데" xfId="2136"/>
    <cellStyle name="선택영역의 가운데로" xfId="2137"/>
    <cellStyle name="선택영영" xfId="2138"/>
    <cellStyle name="설계서" xfId="2139"/>
    <cellStyle name="설계서-내용" xfId="2140"/>
    <cellStyle name="설계서-내용-소수점" xfId="2141"/>
    <cellStyle name="설계서-내용-우" xfId="2142"/>
    <cellStyle name="설계서-내용-좌" xfId="2143"/>
    <cellStyle name="설계서-소제목" xfId="2144"/>
    <cellStyle name="설계서-타이틀" xfId="2145"/>
    <cellStyle name="설계서-항목" xfId="2146"/>
    <cellStyle name="소공종" xfId="2147"/>
    <cellStyle name="소수" xfId="2148"/>
    <cellStyle name="소수3" xfId="2149"/>
    <cellStyle name="소수4" xfId="2150"/>
    <cellStyle name="소수점" xfId="2151"/>
    <cellStyle name="수량" xfId="2152"/>
    <cellStyle name="숨김" xfId="2153"/>
    <cellStyle name="숫자" xfId="2154"/>
    <cellStyle name="숫자(R)" xfId="2155"/>
    <cellStyle name="숫자_02.유성천_수해상습지_내역서(최종)" xfId="2156"/>
    <cellStyle name="숫자1" xfId="2157"/>
    <cellStyle name="숫자3" xfId="2158"/>
    <cellStyle name="쉼표 [0]" xfId="2159" builtinId="6"/>
    <cellStyle name="쉼표 [0] 2" xfId="2500"/>
    <cellStyle name="쉼표 [0] 2 2" xfId="2160"/>
    <cellStyle name="쉼표 [0] 3 2" xfId="2161"/>
    <cellStyle name="쉼표 [0] 4 2" xfId="2162"/>
    <cellStyle name="쉼표 [0] 5" xfId="2163"/>
    <cellStyle name="쉼표 [0] 6" xfId="2164"/>
    <cellStyle name="쉼표 [0] 6 2" xfId="2165"/>
    <cellStyle name="쉼표 [0]_원가계산서" xfId="2503"/>
    <cellStyle name="스타일 1" xfId="2166"/>
    <cellStyle name="스타일 10" xfId="2167"/>
    <cellStyle name="스타일 11" xfId="2168"/>
    <cellStyle name="스타일 12" xfId="2169"/>
    <cellStyle name="스타일 13" xfId="2170"/>
    <cellStyle name="스타일 14" xfId="2171"/>
    <cellStyle name="스타일 15" xfId="2172"/>
    <cellStyle name="스타일 16" xfId="2173"/>
    <cellStyle name="스타일 17" xfId="2174"/>
    <cellStyle name="스타일 18" xfId="2175"/>
    <cellStyle name="스타일 19" xfId="2176"/>
    <cellStyle name="스타일 2" xfId="2177"/>
    <cellStyle name="스타일 20" xfId="2178"/>
    <cellStyle name="스타일 21" xfId="2179"/>
    <cellStyle name="스타일 22" xfId="2180"/>
    <cellStyle name="스타일 23" xfId="2181"/>
    <cellStyle name="스타일 24" xfId="2182"/>
    <cellStyle name="스타일 25" xfId="2183"/>
    <cellStyle name="스타일 26" xfId="2184"/>
    <cellStyle name="스타일 27" xfId="2185"/>
    <cellStyle name="스타일 28" xfId="2186"/>
    <cellStyle name="스타일 29" xfId="2187"/>
    <cellStyle name="스타일 3" xfId="2188"/>
    <cellStyle name="스타일 30" xfId="2189"/>
    <cellStyle name="스타일 31" xfId="2190"/>
    <cellStyle name="스타일 32" xfId="2191"/>
    <cellStyle name="스타일 33" xfId="2192"/>
    <cellStyle name="스타일 34" xfId="2193"/>
    <cellStyle name="스타일 35" xfId="2194"/>
    <cellStyle name="스타일 36" xfId="2195"/>
    <cellStyle name="스타일 37" xfId="2196"/>
    <cellStyle name="스타일 38" xfId="2197"/>
    <cellStyle name="스타일 39" xfId="2198"/>
    <cellStyle name="스타일 4" xfId="2199"/>
    <cellStyle name="스타일 40" xfId="2200"/>
    <cellStyle name="스타일 41" xfId="2201"/>
    <cellStyle name="스타일 42" xfId="2202"/>
    <cellStyle name="스타일 43" xfId="2203"/>
    <cellStyle name="스타일 44" xfId="2204"/>
    <cellStyle name="스타일 45" xfId="2205"/>
    <cellStyle name="스타일 46" xfId="2206"/>
    <cellStyle name="스타일 47" xfId="2207"/>
    <cellStyle name="스타일 48" xfId="2208"/>
    <cellStyle name="스타일 49" xfId="2209"/>
    <cellStyle name="스타일 5" xfId="2210"/>
    <cellStyle name="스타일 50" xfId="2211"/>
    <cellStyle name="스타일 51" xfId="2212"/>
    <cellStyle name="스타일 52" xfId="2213"/>
    <cellStyle name="스타일 53" xfId="2214"/>
    <cellStyle name="스타일 54" xfId="2215"/>
    <cellStyle name="스타일 55" xfId="2216"/>
    <cellStyle name="스타일 56" xfId="2217"/>
    <cellStyle name="스타일 57" xfId="2218"/>
    <cellStyle name="스타일 6" xfId="2219"/>
    <cellStyle name="스타일 7" xfId="2220"/>
    <cellStyle name="스타일 8" xfId="2221"/>
    <cellStyle name="스타일 9" xfId="2222"/>
    <cellStyle name="안건회계법인" xfId="2223"/>
    <cellStyle name="양식-타이틀" xfId="2224"/>
    <cellStyle name="열어본 하이퍼링크" xfId="2225"/>
    <cellStyle name="왼" xfId="2226"/>
    <cellStyle name="왼쪽2" xfId="2227"/>
    <cellStyle name="왼쪽5" xfId="2228"/>
    <cellStyle name="우괄호_박심배수구조물공" xfId="2229"/>
    <cellStyle name="우측양괄호" xfId="2230"/>
    <cellStyle name="원" xfId="2231"/>
    <cellStyle name="원_0009김포공항LED교체공사(광일)" xfId="2232"/>
    <cellStyle name="원_0011긴급전화기정산(99년형광일)" xfId="2233"/>
    <cellStyle name="원_0011부산종합경기장전광판" xfId="2234"/>
    <cellStyle name="원_광주생활직영시행" xfId="2235"/>
    <cellStyle name="원_남강하도 공사비(요율수정)" xfId="2236"/>
    <cellStyle name="원_대장_작성_용역_설계내역서-계약(1)" xfId="2237"/>
    <cellStyle name="원_설계내역서1(1)" xfId="2238"/>
    <cellStyle name="원_세부 심사내역(추자)" xfId="2239"/>
    <cellStyle name="원_오로보완(0111)" xfId="2240"/>
    <cellStyle name="원_전기 수량" xfId="2241"/>
    <cellStyle name="원_황계(0203)" xfId="2242"/>
    <cellStyle name="위치조서" xfId="2243"/>
    <cellStyle name="유1" xfId="2244"/>
    <cellStyle name="유영" xfId="2245"/>
    <cellStyle name="일반" xfId="2246"/>
    <cellStyle name="一般_010820" xfId="2247"/>
    <cellStyle name="일반_대장_작성_용역_설계내역서-계약(1)" xfId="2248"/>
    <cellStyle name="일위대가" xfId="2249"/>
    <cellStyle name="자리수" xfId="2250"/>
    <cellStyle name="자리수 - 유형1" xfId="2251"/>
    <cellStyle name="자리수_00_현황측량" xfId="2252"/>
    <cellStyle name="자리수0" xfId="2253"/>
    <cellStyle name="제곱" xfId="2254"/>
    <cellStyle name="제목[1 줄]" xfId="2255"/>
    <cellStyle name="제목[2줄 아래]" xfId="2256"/>
    <cellStyle name="제목[2줄 위]" xfId="2257"/>
    <cellStyle name="제목1" xfId="2258"/>
    <cellStyle name="좌괄호_박심배수구조물공" xfId="2259"/>
    <cellStyle name="좌측양괄호" xfId="2260"/>
    <cellStyle name="지정되지 않음" xfId="2261"/>
    <cellStyle name="千分位[0]_GARMENT STEP FORM HK" xfId="2262"/>
    <cellStyle name="千分位_GARMENT STEP FORM HK" xfId="2263"/>
    <cellStyle name="측점" xfId="2264"/>
    <cellStyle name="콤" xfId="2265"/>
    <cellStyle name="콤_01.신천 생태하천 설계변경내역서" xfId="2266"/>
    <cellStyle name="콤_01.신천 생태하천 설계변경내역서_01 유성천 수해상습지(기본계획 변경)" xfId="2267"/>
    <cellStyle name="콤_01.신천 생태하천 설계변경내역서_01 유성천 수해상습지_내역서" xfId="2268"/>
    <cellStyle name="콤_01.신천 생태하천 설계변경내역서_고향의강(진잠천)_실시설계_용역_내역서(발주내역)" xfId="2269"/>
    <cellStyle name="콤_01.신천 생태하천 설계변경내역서_유성천_수해상습지(인건비+측정)_내역서" xfId="2270"/>
    <cellStyle name="콤_2회설변전체내역서" xfId="2271"/>
    <cellStyle name="콤_고향의_강_내역(환경)" xfId="2272"/>
    <cellStyle name="콤_고향의_강_내역(환경)_01 유성천 수해상습지(기본계획 변경)" xfId="2273"/>
    <cellStyle name="콤_고향의_강_내역(환경)_01 유성천 수해상습지_내역서" xfId="2274"/>
    <cellStyle name="콤_고향의_강_내역(환경)_고향의강(진잠천)_실시설계_용역_내역서(발주내역)" xfId="2275"/>
    <cellStyle name="콤_고향의_강_내역(환경)_유성천_수해상습지(인건비+측정)_내역서" xfId="2276"/>
    <cellStyle name="콤_교통성검토" xfId="2277"/>
    <cellStyle name="콤_문경내역(1127)" xfId="2278"/>
    <cellStyle name="콤_문경내역(1127)_01.신천 생태하천 설계변경내역서" xfId="2279"/>
    <cellStyle name="콤_문경내역(1127)_01.신천 생태하천 설계변경내역서_01 유성천 수해상습지(기본계획 변경)" xfId="2280"/>
    <cellStyle name="콤_문경내역(1127)_01.신천 생태하천 설계변경내역서_01 유성천 수해상습지_내역서" xfId="2281"/>
    <cellStyle name="콤_문경내역(1127)_01.신천 생태하천 설계변경내역서_고향의강(진잠천)_실시설계_용역_내역서(발주내역)" xfId="2282"/>
    <cellStyle name="콤_문경내역(1127)_01.신천 생태하천 설계변경내역서_고향의강(진잠천)_실시설계_용역_내역서(발주내역)_동두천시_침수방지대책수립실시설계예산서(0823)" xfId="2283"/>
    <cellStyle name="콤_문경내역(1127)_01.신천 생태하천 설계변경내역서_내역서(수해원인조사및분석)" xfId="2284"/>
    <cellStyle name="콤_문경내역(1127)_01.신천 생태하천 설계변경내역서_동두천시_침수방지대책수립실시설계예산서(0823)" xfId="2285"/>
    <cellStyle name="콤_문경내역(1127)_01.신천 생태하천 설계변경내역서_유성천_수해상습지(인건비+측정)_내역서" xfId="2286"/>
    <cellStyle name="콤_문경내역(1127)_고향의_강_내역(환경)" xfId="2287"/>
    <cellStyle name="콤_문경내역(1127)_고향의_강_내역(환경)_01 유성천 수해상습지(기본계획 변경)" xfId="2288"/>
    <cellStyle name="콤_문경내역(1127)_고향의_강_내역(환경)_01 유성천 수해상습지_내역서" xfId="2289"/>
    <cellStyle name="콤_문경내역(1127)_고향의_강_내역(환경)_고향의강(진잠천)_실시설계_용역_내역서(발주내역)" xfId="2290"/>
    <cellStyle name="콤_문경내역(1127)_고향의_강_내역(환경)_고향의강(진잠천)_실시설계_용역_내역서(발주내역)_동두천시_침수방지대책수립실시설계예산서(0823)" xfId="2291"/>
    <cellStyle name="콤_문경내역(1127)_고향의_강_내역(환경)_내역서(수해원인조사및분석)" xfId="2292"/>
    <cellStyle name="콤_문경내역(1127)_고향의_강_내역(환경)_동두천시_침수방지대책수립실시설계예산서(0823)" xfId="2293"/>
    <cellStyle name="콤_문경내역(1127)_고향의_강_내역(환경)_유성천_수해상습지(인건비+측정)_내역서" xfId="2294"/>
    <cellStyle name="콤_문경내역(1127)_설계내역서(변경)" xfId="2295"/>
    <cellStyle name="콤_복사본 동백공원내 군수영부두 이전사업용역내역서" xfId="2296"/>
    <cellStyle name="콤_복사본_동백공원내_군수영부두_이전사업용역내역서" xfId="2297"/>
    <cellStyle name="콤_설계내역서(변경)" xfId="2298"/>
    <cellStyle name="콤_설계내역서1(1)" xfId="2299"/>
    <cellStyle name="콤_울산 도시개발사업(교평)" xfId="2300"/>
    <cellStyle name="콤_울산 도시개발사업(교평)_01.신천 생태하천 설계변경내역서" xfId="2301"/>
    <cellStyle name="콤_울산 도시개발사업(교평)_01.신천 생태하천 설계변경내역서_01 유성천 수해상습지(기본계획 변경)" xfId="2302"/>
    <cellStyle name="콤_울산 도시개발사업(교평)_01.신천 생태하천 설계변경내역서_01 유성천 수해상습지_내역서" xfId="2303"/>
    <cellStyle name="콤_울산 도시개발사업(교평)_01.신천 생태하천 설계변경내역서_고향의강(진잠천)_실시설계_용역_내역서(발주내역)" xfId="2304"/>
    <cellStyle name="콤_울산 도시개발사업(교평)_01.신천 생태하천 설계변경내역서_고향의강(진잠천)_실시설계_용역_내역서(발주내역)_동두천시_침수방지대책수립실시설계예산서(0823)" xfId="2305"/>
    <cellStyle name="콤_울산 도시개발사업(교평)_01.신천 생태하천 설계변경내역서_내역서(수해원인조사및분석)" xfId="2306"/>
    <cellStyle name="콤_울산 도시개발사업(교평)_01.신천 생태하천 설계변경내역서_동두천시_침수방지대책수립실시설계예산서(0823)" xfId="2307"/>
    <cellStyle name="콤_울산 도시개발사업(교평)_01.신천 생태하천 설계변경내역서_유성천_수해상습지(인건비+측정)_내역서" xfId="2308"/>
    <cellStyle name="콤_울산 도시개발사업(교평)_고향의_강_내역(환경)" xfId="2309"/>
    <cellStyle name="콤_울산 도시개발사업(교평)_고향의_강_내역(환경)_01 유성천 수해상습지(기본계획 변경)" xfId="2310"/>
    <cellStyle name="콤_울산 도시개발사업(교평)_고향의_강_내역(환경)_01 유성천 수해상습지_내역서" xfId="2311"/>
    <cellStyle name="콤_울산 도시개발사업(교평)_고향의_강_내역(환경)_고향의강(진잠천)_실시설계_용역_내역서(발주내역)" xfId="2312"/>
    <cellStyle name="콤_울산 도시개발사업(교평)_고향의_강_내역(환경)_고향의강(진잠천)_실시설계_용역_내역서(발주내역)_동두천시_침수방지대책수립실시설계예산서(0823)" xfId="2313"/>
    <cellStyle name="콤_울산 도시개발사업(교평)_고향의_강_내역(환경)_내역서(수해원인조사및분석)" xfId="2314"/>
    <cellStyle name="콤_울산 도시개발사업(교평)_고향의_강_내역(환경)_동두천시_침수방지대책수립실시설계예산서(0823)" xfId="2315"/>
    <cellStyle name="콤_울산 도시개발사업(교평)_고향의_강_내역(환경)_유성천_수해상습지(인건비+측정)_내역서" xfId="2316"/>
    <cellStyle name="콤_울산 도시개발사업(교평)_설계내역서(변경)" xfId="2317"/>
    <cellStyle name="콤_일위대가양식" xfId="2318"/>
    <cellStyle name="콤_토목내역" xfId="2319"/>
    <cellStyle name="콤_황령산 봉수대 용역내역서" xfId="2320"/>
    <cellStyle name="콤마" xfId="2321"/>
    <cellStyle name="콤마 [" xfId="2322"/>
    <cellStyle name="콤마 [#]" xfId="2323"/>
    <cellStyle name="콤마 []" xfId="2324"/>
    <cellStyle name="콤마 [0.00]" xfId="2325"/>
    <cellStyle name="콤마 [0]" xfId="2326"/>
    <cellStyle name="콤마 [0]기기자재비" xfId="2327"/>
    <cellStyle name="콤마 [1]" xfId="2328"/>
    <cellStyle name="콤마 [2]" xfId="2329"/>
    <cellStyle name="콤마 [금액]" xfId="2330"/>
    <cellStyle name="콤마 [소수]" xfId="2331"/>
    <cellStyle name="콤마 [수량]" xfId="2332"/>
    <cellStyle name="콤마(1)" xfId="2333"/>
    <cellStyle name="콤마[ ]" xfId="2334"/>
    <cellStyle name="콤마[*]" xfId="2335"/>
    <cellStyle name="콤마[,]" xfId="2336"/>
    <cellStyle name="콤마[.]" xfId="2337"/>
    <cellStyle name="콤마[0]" xfId="2338"/>
    <cellStyle name="콤마_  종  합  " xfId="2339"/>
    <cellStyle name="큐준_주택수주_주택용지_1" xfId="2340"/>
    <cellStyle name="타이틀" xfId="2341"/>
    <cellStyle name="토공" xfId="2342"/>
    <cellStyle name="통" xfId="2343"/>
    <cellStyle name="통_01.신천 생태하천 설계변경내역서" xfId="2344"/>
    <cellStyle name="통_01.신천 생태하천 설계변경내역서_01 유성천 수해상습지(기본계획 변경)" xfId="2345"/>
    <cellStyle name="통_01.신천 생태하천 설계변경내역서_01 유성천 수해상습지_내역서" xfId="2346"/>
    <cellStyle name="통_01.신천 생태하천 설계변경내역서_고향의강(진잠천)_실시설계_용역_내역서(발주내역)" xfId="2347"/>
    <cellStyle name="통_01.신천 생태하천 설계변경내역서_유성천_수해상습지(인건비+측정)_내역서" xfId="2348"/>
    <cellStyle name="통_2회설변전체내역서" xfId="2349"/>
    <cellStyle name="통_고향의_강_내역(환경)" xfId="2350"/>
    <cellStyle name="통_고향의_강_내역(환경)_01 유성천 수해상습지(기본계획 변경)" xfId="2351"/>
    <cellStyle name="통_고향의_강_내역(환경)_01 유성천 수해상습지_내역서" xfId="2352"/>
    <cellStyle name="통_고향의_강_내역(환경)_고향의강(진잠천)_실시설계_용역_내역서(발주내역)" xfId="2353"/>
    <cellStyle name="통_고향의_강_내역(환경)_유성천_수해상습지(인건비+측정)_내역서" xfId="2354"/>
    <cellStyle name="통_교통성검토" xfId="2355"/>
    <cellStyle name="통_문경내역(1127)" xfId="2356"/>
    <cellStyle name="통_문경내역(1127)_01.신천 생태하천 설계변경내역서" xfId="2357"/>
    <cellStyle name="통_문경내역(1127)_01.신천 생태하천 설계변경내역서_01 유성천 수해상습지(기본계획 변경)" xfId="2358"/>
    <cellStyle name="통_문경내역(1127)_01.신천 생태하천 설계변경내역서_01 유성천 수해상습지_내역서" xfId="2359"/>
    <cellStyle name="통_문경내역(1127)_01.신천 생태하천 설계변경내역서_고향의강(진잠천)_실시설계_용역_내역서(발주내역)" xfId="2360"/>
    <cellStyle name="통_문경내역(1127)_01.신천 생태하천 설계변경내역서_고향의강(진잠천)_실시설계_용역_내역서(발주내역)_동두천시_침수방지대책수립실시설계예산서(0823)" xfId="2361"/>
    <cellStyle name="통_문경내역(1127)_01.신천 생태하천 설계변경내역서_내역서(수해원인조사및분석)" xfId="2362"/>
    <cellStyle name="통_문경내역(1127)_01.신천 생태하천 설계변경내역서_동두천시_침수방지대책수립실시설계예산서(0823)" xfId="2363"/>
    <cellStyle name="통_문경내역(1127)_01.신천 생태하천 설계변경내역서_유성천_수해상습지(인건비+측정)_내역서" xfId="2364"/>
    <cellStyle name="통_문경내역(1127)_고향의_강_내역(환경)" xfId="2365"/>
    <cellStyle name="통_문경내역(1127)_고향의_강_내역(환경)_01 유성천 수해상습지(기본계획 변경)" xfId="2366"/>
    <cellStyle name="통_문경내역(1127)_고향의_강_내역(환경)_01 유성천 수해상습지_내역서" xfId="2367"/>
    <cellStyle name="통_문경내역(1127)_고향의_강_내역(환경)_고향의강(진잠천)_실시설계_용역_내역서(발주내역)" xfId="2368"/>
    <cellStyle name="통_문경내역(1127)_고향의_강_내역(환경)_고향의강(진잠천)_실시설계_용역_내역서(발주내역)_동두천시_침수방지대책수립실시설계예산서(0823)" xfId="2369"/>
    <cellStyle name="통_문경내역(1127)_고향의_강_내역(환경)_내역서(수해원인조사및분석)" xfId="2370"/>
    <cellStyle name="통_문경내역(1127)_고향의_강_내역(환경)_동두천시_침수방지대책수립실시설계예산서(0823)" xfId="2371"/>
    <cellStyle name="통_문경내역(1127)_고향의_강_내역(환경)_유성천_수해상습지(인건비+측정)_내역서" xfId="2372"/>
    <cellStyle name="통_문경내역(1127)_설계내역서(변경)" xfId="2373"/>
    <cellStyle name="통_복사본 동백공원내 군수영부두 이전사업용역내역서" xfId="2374"/>
    <cellStyle name="통_복사본_동백공원내_군수영부두_이전사업용역내역서" xfId="2375"/>
    <cellStyle name="통_설계내역서(변경)" xfId="2376"/>
    <cellStyle name="통_설계내역서1(1)" xfId="2377"/>
    <cellStyle name="통_울산 도시개발사업(교평)" xfId="2378"/>
    <cellStyle name="통_울산 도시개발사업(교평)_01.신천 생태하천 설계변경내역서" xfId="2379"/>
    <cellStyle name="통_울산 도시개발사업(교평)_01.신천 생태하천 설계변경내역서_01 유성천 수해상습지(기본계획 변경)" xfId="2380"/>
    <cellStyle name="통_울산 도시개발사업(교평)_01.신천 생태하천 설계변경내역서_01 유성천 수해상습지_내역서" xfId="2381"/>
    <cellStyle name="통_울산 도시개발사업(교평)_01.신천 생태하천 설계변경내역서_고향의강(진잠천)_실시설계_용역_내역서(발주내역)" xfId="2382"/>
    <cellStyle name="통_울산 도시개발사업(교평)_01.신천 생태하천 설계변경내역서_고향의강(진잠천)_실시설계_용역_내역서(발주내역)_동두천시_침수방지대책수립실시설계예산서(0823)" xfId="2383"/>
    <cellStyle name="통_울산 도시개발사업(교평)_01.신천 생태하천 설계변경내역서_내역서(수해원인조사및분석)" xfId="2384"/>
    <cellStyle name="통_울산 도시개발사업(교평)_01.신천 생태하천 설계변경내역서_동두천시_침수방지대책수립실시설계예산서(0823)" xfId="2385"/>
    <cellStyle name="통_울산 도시개발사업(교평)_01.신천 생태하천 설계변경내역서_유성천_수해상습지(인건비+측정)_내역서" xfId="2386"/>
    <cellStyle name="통_울산 도시개발사업(교평)_고향의_강_내역(환경)" xfId="2387"/>
    <cellStyle name="통_울산 도시개발사업(교평)_고향의_강_내역(환경)_01 유성천 수해상습지(기본계획 변경)" xfId="2388"/>
    <cellStyle name="통_울산 도시개발사업(교평)_고향의_강_내역(환경)_01 유성천 수해상습지_내역서" xfId="2389"/>
    <cellStyle name="통_울산 도시개발사업(교평)_고향의_강_내역(환경)_고향의강(진잠천)_실시설계_용역_내역서(발주내역)" xfId="2390"/>
    <cellStyle name="통_울산 도시개발사업(교평)_고향의_강_내역(환경)_고향의강(진잠천)_실시설계_용역_내역서(발주내역)_동두천시_침수방지대책수립실시설계예산서(0823)" xfId="2391"/>
    <cellStyle name="통_울산 도시개발사업(교평)_고향의_강_내역(환경)_내역서(수해원인조사및분석)" xfId="2392"/>
    <cellStyle name="통_울산 도시개발사업(교평)_고향의_강_내역(환경)_동두천시_침수방지대책수립실시설계예산서(0823)" xfId="2393"/>
    <cellStyle name="통_울산 도시개발사업(교평)_고향의_강_내역(환경)_유성천_수해상습지(인건비+측정)_내역서" xfId="2394"/>
    <cellStyle name="통_울산 도시개발사업(교평)_설계내역서(변경)" xfId="2395"/>
    <cellStyle name="통_일위대가양식" xfId="2396"/>
    <cellStyle name="통_토목내역" xfId="2397"/>
    <cellStyle name="통_황령산 봉수대 용역내역서" xfId="2398"/>
    <cellStyle name="통화 [" xfId="2399"/>
    <cellStyle name="통화 [0] 2" xfId="2400"/>
    <cellStyle name="통화 [0] 3" xfId="2401"/>
    <cellStyle name="통화 [0㉝〸" xfId="2402"/>
    <cellStyle name="퍼센트" xfId="2403"/>
    <cellStyle name="표" xfId="2404"/>
    <cellStyle name="표(가는선,가운데,중앙)" xfId="2405"/>
    <cellStyle name="표(가는선,왼쪽,중앙)" xfId="2406"/>
    <cellStyle name="표(세로쓰기)" xfId="2407"/>
    <cellStyle name="표_01.신천 생태하천 설계변경내역서" xfId="2408"/>
    <cellStyle name="표_01.신천 생태하천 설계변경내역서_01 유성천 수해상습지(기본계획 변경)" xfId="2409"/>
    <cellStyle name="표_01.신천 생태하천 설계변경내역서_01 유성천 수해상습지_내역서" xfId="2410"/>
    <cellStyle name="표_01.신천 생태하천 설계변경내역서_고향의강(진잠천)_실시설계_용역_내역서(발주내역)" xfId="2411"/>
    <cellStyle name="표_01.신천 생태하천 설계변경내역서_유성천_수해상습지(인건비+측정)_내역서" xfId="2412"/>
    <cellStyle name="표_2회설변전체내역서" xfId="2413"/>
    <cellStyle name="표_고향의_강_내역(환경)" xfId="2414"/>
    <cellStyle name="표_고향의_강_내역(환경)_01 유성천 수해상습지(기본계획 변경)" xfId="2415"/>
    <cellStyle name="표_고향의_강_내역(환경)_01 유성천 수해상습지_내역서" xfId="2416"/>
    <cellStyle name="표_고향의_강_내역(환경)_고향의강(진잠천)_실시설계_용역_내역서(발주내역)" xfId="2417"/>
    <cellStyle name="표_고향의_강_내역(환경)_유성천_수해상습지(인건비+측정)_내역서" xfId="2418"/>
    <cellStyle name="표_교통성검토" xfId="2419"/>
    <cellStyle name="표_대장천_도심생태복원사업_기본_및_실시설계용역_설계예산서(원내역)" xfId="2420"/>
    <cellStyle name="표_문경내역(1127)" xfId="2421"/>
    <cellStyle name="표_문경내역(1127)_01.신천 생태하천 설계변경내역서" xfId="2422"/>
    <cellStyle name="표_문경내역(1127)_01.신천 생태하천 설계변경내역서_01 유성천 수해상습지(기본계획 변경)" xfId="2423"/>
    <cellStyle name="표_문경내역(1127)_01.신천 생태하천 설계변경내역서_01 유성천 수해상습지_내역서" xfId="2424"/>
    <cellStyle name="표_문경내역(1127)_01.신천 생태하천 설계변경내역서_고향의강(진잠천)_실시설계_용역_내역서(발주내역)" xfId="2425"/>
    <cellStyle name="표_문경내역(1127)_01.신천 생태하천 설계변경내역서_고향의강(진잠천)_실시설계_용역_내역서(발주내역)_동두천시_침수방지대책수립실시설계예산서(0823)" xfId="2426"/>
    <cellStyle name="표_문경내역(1127)_01.신천 생태하천 설계변경내역서_내역서(수해원인조사및분석)" xfId="2427"/>
    <cellStyle name="표_문경내역(1127)_01.신천 생태하천 설계변경내역서_동두천시_침수방지대책수립실시설계예산서(0823)" xfId="2428"/>
    <cellStyle name="표_문경내역(1127)_01.신천 생태하천 설계변경내역서_유성천_수해상습지(인건비+측정)_내역서" xfId="2429"/>
    <cellStyle name="표_문경내역(1127)_고향의_강_내역(환경)" xfId="2430"/>
    <cellStyle name="표_문경내역(1127)_고향의_강_내역(환경)_01 유성천 수해상습지(기본계획 변경)" xfId="2431"/>
    <cellStyle name="표_문경내역(1127)_고향의_강_내역(환경)_01 유성천 수해상습지_내역서" xfId="2432"/>
    <cellStyle name="표_문경내역(1127)_고향의_강_내역(환경)_고향의강(진잠천)_실시설계_용역_내역서(발주내역)" xfId="2433"/>
    <cellStyle name="표_문경내역(1127)_고향의_강_내역(환경)_고향의강(진잠천)_실시설계_용역_내역서(발주내역)_동두천시_침수방지대책수립실시설계예산서(0823)" xfId="2434"/>
    <cellStyle name="표_문경내역(1127)_고향의_강_내역(환경)_내역서(수해원인조사및분석)" xfId="2435"/>
    <cellStyle name="표_문경내역(1127)_고향의_강_내역(환경)_동두천시_침수방지대책수립실시설계예산서(0823)" xfId="2436"/>
    <cellStyle name="표_문경내역(1127)_고향의_강_내역(환경)_유성천_수해상습지(인건비+측정)_내역서" xfId="2437"/>
    <cellStyle name="표_문경내역(1127)_설계내역서(변경)" xfId="2438"/>
    <cellStyle name="표_복사본 동백공원내 군수영부두 이전사업용역내역서" xfId="2439"/>
    <cellStyle name="표_복사본_동백공원내_군수영부두_이전사업용역내역서" xfId="2440"/>
    <cellStyle name="표_설계내역서(변경)" xfId="2441"/>
    <cellStyle name="표_설계내역서1(1)" xfId="2442"/>
    <cellStyle name="표_손골(1)취락 도로개설공사 실시설계용역내역서" xfId="2443"/>
    <cellStyle name="표_울산 도시개발사업(교평)" xfId="2444"/>
    <cellStyle name="표_울산 도시개발사업(교평)_01.신천 생태하천 설계변경내역서" xfId="2445"/>
    <cellStyle name="표_울산 도시개발사업(교평)_01.신천 생태하천 설계변경내역서_01 유성천 수해상습지(기본계획 변경)" xfId="2446"/>
    <cellStyle name="표_울산 도시개발사업(교평)_01.신천 생태하천 설계변경내역서_01 유성천 수해상습지_내역서" xfId="2447"/>
    <cellStyle name="표_울산 도시개발사업(교평)_01.신천 생태하천 설계변경내역서_고향의강(진잠천)_실시설계_용역_내역서(발주내역)" xfId="2448"/>
    <cellStyle name="표_울산 도시개발사업(교평)_01.신천 생태하천 설계변경내역서_고향의강(진잠천)_실시설계_용역_내역서(발주내역)_동두천시_침수방지대책수립실시설계예산서(0823)" xfId="2449"/>
    <cellStyle name="표_울산 도시개발사업(교평)_01.신천 생태하천 설계변경내역서_내역서(수해원인조사및분석)" xfId="2450"/>
    <cellStyle name="표_울산 도시개발사업(교평)_01.신천 생태하천 설계변경내역서_동두천시_침수방지대책수립실시설계예산서(0823)" xfId="2451"/>
    <cellStyle name="표_울산 도시개발사업(교평)_01.신천 생태하천 설계변경내역서_유성천_수해상습지(인건비+측정)_내역서" xfId="2452"/>
    <cellStyle name="표_울산 도시개발사업(교평)_고향의_강_내역(환경)" xfId="2453"/>
    <cellStyle name="표_울산 도시개발사업(교평)_고향의_강_내역(환경)_01 유성천 수해상습지(기본계획 변경)" xfId="2454"/>
    <cellStyle name="표_울산 도시개발사업(교평)_고향의_강_내역(환경)_01 유성천 수해상습지_내역서" xfId="2455"/>
    <cellStyle name="표_울산 도시개발사업(교평)_고향의_강_내역(환경)_고향의강(진잠천)_실시설계_용역_내역서(발주내역)" xfId="2456"/>
    <cellStyle name="표_울산 도시개발사업(교평)_고향의_강_내역(환경)_고향의강(진잠천)_실시설계_용역_내역서(발주내역)_동두천시_침수방지대책수립실시설계예산서(0823)" xfId="2457"/>
    <cellStyle name="표_울산 도시개발사업(교평)_고향의_강_내역(환경)_내역서(수해원인조사및분석)" xfId="2458"/>
    <cellStyle name="표_울산 도시개발사업(교평)_고향의_강_내역(환경)_동두천시_침수방지대책수립실시설계예산서(0823)" xfId="2459"/>
    <cellStyle name="표_울산 도시개발사업(교평)_고향의_강_내역(환경)_유성천_수해상습지(인건비+측정)_내역서" xfId="2460"/>
    <cellStyle name="표_울산 도시개발사업(교평)_설계내역서(변경)" xfId="2461"/>
    <cellStyle name="표_일위대가양식" xfId="2462"/>
    <cellStyle name="표_토목내역" xfId="2463"/>
    <cellStyle name="표_황령산 봉수대 용역내역서" xfId="2464"/>
    <cellStyle name="표준" xfId="0" builtinId="0"/>
    <cellStyle name="표준 10" xfId="2465"/>
    <cellStyle name="표준 11" xfId="2466"/>
    <cellStyle name="표준 12" xfId="2467"/>
    <cellStyle name="표준 13" xfId="2468"/>
    <cellStyle name="표준 14" xfId="2469"/>
    <cellStyle name="표준 15" xfId="2470"/>
    <cellStyle name="표준 16" xfId="2471"/>
    <cellStyle name="표준 17" xfId="2472"/>
    <cellStyle name="표준 18" xfId="2473"/>
    <cellStyle name="표준 2" xfId="2499"/>
    <cellStyle name="표준 2 2" xfId="2474"/>
    <cellStyle name="표준 3" xfId="2475"/>
    <cellStyle name="표준 3 2" xfId="2476"/>
    <cellStyle name="표준 3_1-2_설계내역서.." xfId="2477"/>
    <cellStyle name="표준 4" xfId="2478"/>
    <cellStyle name="표준 4 2" xfId="2479"/>
    <cellStyle name="표준 4_1-2_설계내역서.." xfId="2480"/>
    <cellStyle name="표준 5" xfId="2481"/>
    <cellStyle name="표준 6" xfId="2482"/>
    <cellStyle name="표준 7" xfId="2483"/>
    <cellStyle name="표준 8" xfId="2484"/>
    <cellStyle name="표준 9" xfId="2485"/>
    <cellStyle name="標準_機械器具損料一覧表" xfId="2486"/>
    <cellStyle name="표준_원가계산서" xfId="2502"/>
    <cellStyle name="표준_원가계산서(20140101)" xfId="2501"/>
    <cellStyle name="표준1" xfId="2487"/>
    <cellStyle name="표준123" xfId="2488"/>
    <cellStyle name="표준2" xfId="2489"/>
    <cellStyle name="표준JKDH" xfId="2490"/>
    <cellStyle name="표준중앙" xfId="2491"/>
    <cellStyle name="표쥰" xfId="2492"/>
    <cellStyle name="합계" xfId="2493"/>
    <cellStyle name="합산" xfId="2494"/>
    <cellStyle name="貨幣 [0]_GARMENT STEP FORM HK" xfId="2495"/>
    <cellStyle name="貨幣_GARMENT STEP FORM HK" xfId="2496"/>
    <cellStyle name="화폐기호" xfId="2497"/>
    <cellStyle name="화폐기호0" xfId="249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49688;&#51656;&#44060;&#49440;/&#49884;&#52628;&#51312;&#49324;&#44277;%20&#49444;&#52824;0920/&#49884;&#52628;&#49444;&#44228;&#49436;&#51089;&#49457;&#52488;&#50504;_20181022_KMJ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cuments\&#44284;&#51228;\&#49688;&#51656;&#44060;&#49440;\&#49884;&#52628;&#51312;&#49324;&#44277;%20&#49444;&#52824;0920\&#49884;&#52628;&#49444;&#44228;&#49436;&#51089;&#49457;&#52488;&#50504;_20181022_KMJ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원가계산서"/>
      <sheetName val="내역"/>
      <sheetName val="일위대가"/>
      <sheetName val="착정수량집계"/>
      <sheetName val="단가표"/>
      <sheetName val="참고"/>
    </sheetNames>
    <sheetDataSet>
      <sheetData sheetId="0"/>
      <sheetData sheetId="1"/>
      <sheetData sheetId="2"/>
      <sheetData sheetId="3"/>
      <sheetData sheetId="4">
        <row r="4">
          <cell r="A4" t="str">
            <v>기술사</v>
          </cell>
          <cell r="C4">
            <v>363289</v>
          </cell>
          <cell r="D4">
            <v>363289</v>
          </cell>
        </row>
        <row r="5">
          <cell r="A5" t="str">
            <v>특급기술자</v>
          </cell>
          <cell r="C5">
            <v>276720</v>
          </cell>
          <cell r="D5">
            <v>276720</v>
          </cell>
        </row>
        <row r="6">
          <cell r="A6" t="str">
            <v>고급기술자</v>
          </cell>
          <cell r="C6">
            <v>224307</v>
          </cell>
          <cell r="D6">
            <v>224307</v>
          </cell>
        </row>
        <row r="7">
          <cell r="A7" t="str">
            <v>중급기술자</v>
          </cell>
          <cell r="C7">
            <v>198567</v>
          </cell>
          <cell r="D7">
            <v>198567</v>
          </cell>
        </row>
        <row r="8">
          <cell r="A8" t="str">
            <v>초급기술자</v>
          </cell>
          <cell r="C8">
            <v>156448</v>
          </cell>
          <cell r="D8">
            <v>156448</v>
          </cell>
        </row>
        <row r="9">
          <cell r="A9" t="str">
            <v>고급기능사</v>
          </cell>
          <cell r="C9">
            <v>196898</v>
          </cell>
          <cell r="D9">
            <v>196898</v>
          </cell>
        </row>
        <row r="10">
          <cell r="A10" t="str">
            <v>중급기능사</v>
          </cell>
          <cell r="C10">
            <v>162349</v>
          </cell>
          <cell r="D10">
            <v>162349</v>
          </cell>
        </row>
        <row r="11">
          <cell r="A11" t="str">
            <v>초급기능사</v>
          </cell>
          <cell r="C11">
            <v>147296</v>
          </cell>
          <cell r="D11">
            <v>147296</v>
          </cell>
        </row>
        <row r="12">
          <cell r="A12" t="str">
            <v>보링공</v>
          </cell>
          <cell r="C12">
            <v>142459</v>
          </cell>
          <cell r="D12">
            <v>142459</v>
          </cell>
        </row>
        <row r="13">
          <cell r="A13" t="str">
            <v>특별인부</v>
          </cell>
          <cell r="C13">
            <v>133417</v>
          </cell>
          <cell r="D13">
            <v>133417</v>
          </cell>
        </row>
        <row r="14">
          <cell r="A14" t="str">
            <v>보통인부</v>
          </cell>
          <cell r="C14">
            <v>109819</v>
          </cell>
          <cell r="D14">
            <v>109819</v>
          </cell>
        </row>
        <row r="15">
          <cell r="A15" t="str">
            <v>윙비트</v>
          </cell>
          <cell r="C15">
            <v>340000</v>
          </cell>
          <cell r="D15">
            <v>340000</v>
          </cell>
        </row>
        <row r="16">
          <cell r="A16" t="str">
            <v>메탈팁(14개)</v>
          </cell>
          <cell r="B16" t="str">
            <v>14개</v>
          </cell>
          <cell r="C16">
            <v>20020</v>
          </cell>
          <cell r="D16">
            <v>20020</v>
          </cell>
        </row>
        <row r="17">
          <cell r="A17" t="str">
            <v>메탈팁(18개)</v>
          </cell>
          <cell r="B17" t="str">
            <v>18개</v>
          </cell>
          <cell r="C17">
            <v>25920</v>
          </cell>
          <cell r="D17">
            <v>25920</v>
          </cell>
        </row>
        <row r="18">
          <cell r="A18" t="str">
            <v>메탈팁(24개)</v>
          </cell>
          <cell r="B18" t="str">
            <v>24개</v>
          </cell>
          <cell r="C18">
            <v>34320</v>
          </cell>
          <cell r="D18">
            <v>34320</v>
          </cell>
        </row>
        <row r="19">
          <cell r="A19" t="str">
            <v>메탈크라운빗트</v>
          </cell>
          <cell r="C19">
            <v>143000</v>
          </cell>
          <cell r="D19">
            <v>143000</v>
          </cell>
        </row>
        <row r="20">
          <cell r="A20" t="str">
            <v>코아튜브헤드</v>
          </cell>
          <cell r="C20">
            <v>487000</v>
          </cell>
          <cell r="D20">
            <v>487000</v>
          </cell>
        </row>
        <row r="21">
          <cell r="A21" t="str">
            <v>코아리프터</v>
          </cell>
          <cell r="C21">
            <v>130000</v>
          </cell>
          <cell r="D21">
            <v>130000</v>
          </cell>
        </row>
        <row r="22">
          <cell r="A22" t="str">
            <v>리밍셀</v>
          </cell>
          <cell r="C22">
            <v>118000</v>
          </cell>
          <cell r="D22">
            <v>118000</v>
          </cell>
        </row>
        <row r="23">
          <cell r="A23" t="str">
            <v>코어셀</v>
          </cell>
          <cell r="C23">
            <v>150000</v>
          </cell>
          <cell r="D23">
            <v>150000</v>
          </cell>
        </row>
        <row r="24">
          <cell r="A24" t="str">
            <v>다이아몬드빗트</v>
          </cell>
          <cell r="C24">
            <v>1200000</v>
          </cell>
          <cell r="D24">
            <v>1200000</v>
          </cell>
        </row>
        <row r="25">
          <cell r="A25" t="str">
            <v>PVC</v>
          </cell>
          <cell r="B25" t="str">
            <v>D100mm</v>
          </cell>
          <cell r="C25">
            <v>8002</v>
          </cell>
          <cell r="D25">
            <v>8002</v>
          </cell>
        </row>
        <row r="26">
          <cell r="A26" t="str">
            <v>PE(직관)</v>
          </cell>
          <cell r="B26" t="str">
            <v>250mm</v>
          </cell>
          <cell r="C26">
            <v>72040</v>
          </cell>
          <cell r="D26">
            <v>72040</v>
          </cell>
        </row>
        <row r="27">
          <cell r="A27" t="str">
            <v>경유</v>
          </cell>
          <cell r="C27">
            <v>1741</v>
          </cell>
          <cell r="D27">
            <v>1741</v>
          </cell>
        </row>
        <row r="28">
          <cell r="A28" t="str">
            <v>휘발유</v>
          </cell>
          <cell r="C28">
            <v>1897</v>
          </cell>
          <cell r="D28">
            <v>1897</v>
          </cell>
        </row>
      </sheetData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원가계산서"/>
      <sheetName val="내역"/>
      <sheetName val="일위대가"/>
      <sheetName val="착정수량집계"/>
      <sheetName val="단가표"/>
      <sheetName val="참고"/>
    </sheetNames>
    <sheetDataSet>
      <sheetData sheetId="0"/>
      <sheetData sheetId="1"/>
      <sheetData sheetId="2"/>
      <sheetData sheetId="3"/>
      <sheetData sheetId="4">
        <row r="4">
          <cell r="A4" t="str">
            <v>기술사</v>
          </cell>
          <cell r="C4">
            <v>363289</v>
          </cell>
          <cell r="D4">
            <v>363289</v>
          </cell>
        </row>
        <row r="5">
          <cell r="A5" t="str">
            <v>특급기술자</v>
          </cell>
          <cell r="C5">
            <v>276720</v>
          </cell>
          <cell r="D5">
            <v>276720</v>
          </cell>
        </row>
        <row r="6">
          <cell r="A6" t="str">
            <v>고급기술자</v>
          </cell>
          <cell r="C6">
            <v>224307</v>
          </cell>
          <cell r="D6">
            <v>224307</v>
          </cell>
        </row>
        <row r="7">
          <cell r="A7" t="str">
            <v>중급기술자</v>
          </cell>
          <cell r="C7">
            <v>198567</v>
          </cell>
          <cell r="D7">
            <v>198567</v>
          </cell>
        </row>
        <row r="8">
          <cell r="A8" t="str">
            <v>초급기술자</v>
          </cell>
          <cell r="C8">
            <v>156448</v>
          </cell>
          <cell r="D8">
            <v>156448</v>
          </cell>
        </row>
        <row r="9">
          <cell r="A9" t="str">
            <v>고급기능사</v>
          </cell>
          <cell r="C9">
            <v>196898</v>
          </cell>
          <cell r="D9">
            <v>196898</v>
          </cell>
        </row>
        <row r="10">
          <cell r="A10" t="str">
            <v>중급기능사</v>
          </cell>
          <cell r="C10">
            <v>162349</v>
          </cell>
          <cell r="D10">
            <v>162349</v>
          </cell>
        </row>
        <row r="11">
          <cell r="A11" t="str">
            <v>초급기능사</v>
          </cell>
          <cell r="C11">
            <v>147296</v>
          </cell>
          <cell r="D11">
            <v>147296</v>
          </cell>
        </row>
        <row r="12">
          <cell r="A12" t="str">
            <v>보링공</v>
          </cell>
          <cell r="C12">
            <v>142459</v>
          </cell>
          <cell r="D12">
            <v>142459</v>
          </cell>
        </row>
        <row r="13">
          <cell r="A13" t="str">
            <v>특별인부</v>
          </cell>
          <cell r="C13">
            <v>133417</v>
          </cell>
          <cell r="D13">
            <v>133417</v>
          </cell>
        </row>
        <row r="14">
          <cell r="A14" t="str">
            <v>보통인부</v>
          </cell>
          <cell r="C14">
            <v>109819</v>
          </cell>
          <cell r="D14">
            <v>109819</v>
          </cell>
        </row>
        <row r="15">
          <cell r="A15" t="str">
            <v>윙비트</v>
          </cell>
          <cell r="C15">
            <v>340000</v>
          </cell>
          <cell r="D15">
            <v>340000</v>
          </cell>
        </row>
        <row r="16">
          <cell r="A16" t="str">
            <v>메탈팁(14개)</v>
          </cell>
          <cell r="B16" t="str">
            <v>14개</v>
          </cell>
          <cell r="C16">
            <v>20020</v>
          </cell>
          <cell r="D16">
            <v>20020</v>
          </cell>
        </row>
        <row r="17">
          <cell r="A17" t="str">
            <v>메탈팁(18개)</v>
          </cell>
          <cell r="B17" t="str">
            <v>18개</v>
          </cell>
          <cell r="C17">
            <v>25920</v>
          </cell>
          <cell r="D17">
            <v>25920</v>
          </cell>
        </row>
        <row r="18">
          <cell r="A18" t="str">
            <v>메탈팁(24개)</v>
          </cell>
          <cell r="B18" t="str">
            <v>24개</v>
          </cell>
          <cell r="C18">
            <v>34320</v>
          </cell>
          <cell r="D18">
            <v>34320</v>
          </cell>
        </row>
        <row r="19">
          <cell r="A19" t="str">
            <v>메탈크라운빗트</v>
          </cell>
          <cell r="C19">
            <v>143000</v>
          </cell>
          <cell r="D19">
            <v>143000</v>
          </cell>
        </row>
        <row r="20">
          <cell r="A20" t="str">
            <v>코아튜브헤드</v>
          </cell>
          <cell r="C20">
            <v>487000</v>
          </cell>
          <cell r="D20">
            <v>487000</v>
          </cell>
        </row>
        <row r="21">
          <cell r="A21" t="str">
            <v>코아리프터</v>
          </cell>
          <cell r="C21">
            <v>130000</v>
          </cell>
          <cell r="D21">
            <v>130000</v>
          </cell>
        </row>
        <row r="22">
          <cell r="A22" t="str">
            <v>리밍셀</v>
          </cell>
          <cell r="C22">
            <v>118000</v>
          </cell>
          <cell r="D22">
            <v>118000</v>
          </cell>
        </row>
        <row r="23">
          <cell r="A23" t="str">
            <v>코어셀</v>
          </cell>
          <cell r="C23">
            <v>150000</v>
          </cell>
          <cell r="D23">
            <v>150000</v>
          </cell>
        </row>
        <row r="24">
          <cell r="A24" t="str">
            <v>다이아몬드빗트</v>
          </cell>
          <cell r="C24">
            <v>1200000</v>
          </cell>
          <cell r="D24">
            <v>1200000</v>
          </cell>
        </row>
        <row r="25">
          <cell r="A25" t="str">
            <v>PVC</v>
          </cell>
          <cell r="B25" t="str">
            <v>D100mm</v>
          </cell>
          <cell r="C25">
            <v>8002</v>
          </cell>
          <cell r="D25">
            <v>8002</v>
          </cell>
        </row>
        <row r="26">
          <cell r="A26" t="str">
            <v>PE(직관)</v>
          </cell>
          <cell r="B26" t="str">
            <v>250mm</v>
          </cell>
          <cell r="C26">
            <v>72040</v>
          </cell>
          <cell r="D26">
            <v>72040</v>
          </cell>
        </row>
        <row r="27">
          <cell r="A27" t="str">
            <v>경유</v>
          </cell>
          <cell r="C27">
            <v>1741</v>
          </cell>
          <cell r="D27">
            <v>1741</v>
          </cell>
        </row>
        <row r="28">
          <cell r="A28" t="str">
            <v>휘발유</v>
          </cell>
          <cell r="C28">
            <v>1897</v>
          </cell>
          <cell r="D28">
            <v>1897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9"/>
  <sheetViews>
    <sheetView tabSelected="1" workbookViewId="0">
      <selection activeCell="A3" sqref="A3:F3"/>
    </sheetView>
  </sheetViews>
  <sheetFormatPr defaultRowHeight="13.5"/>
  <cols>
    <col min="3" max="3" width="24.6640625" customWidth="1"/>
    <col min="4" max="4" width="16.5546875" bestFit="1" customWidth="1"/>
    <col min="6" max="6" width="2.44140625" customWidth="1"/>
    <col min="7" max="7" width="1.6640625" customWidth="1"/>
    <col min="8" max="8" width="17.5546875" customWidth="1"/>
    <col min="10" max="10" width="15.5546875" bestFit="1" customWidth="1"/>
  </cols>
  <sheetData>
    <row r="1" spans="1:8" ht="31.5">
      <c r="A1" s="182" t="s">
        <v>130</v>
      </c>
      <c r="B1" s="182"/>
      <c r="C1" s="182"/>
      <c r="D1" s="182"/>
      <c r="E1" s="182"/>
      <c r="F1" s="182"/>
      <c r="G1" s="182"/>
      <c r="H1" s="182"/>
    </row>
    <row r="2" spans="1:8" ht="31.5">
      <c r="A2" s="125"/>
      <c r="B2" s="125"/>
      <c r="C2" s="125"/>
      <c r="D2" s="125"/>
      <c r="E2" s="125"/>
      <c r="F2" s="125"/>
      <c r="G2" s="125"/>
      <c r="H2" s="125"/>
    </row>
    <row r="3" spans="1:8" ht="21" thickBot="1">
      <c r="A3" s="183" t="s">
        <v>275</v>
      </c>
      <c r="B3" s="183"/>
      <c r="C3" s="183"/>
      <c r="D3" s="183"/>
      <c r="E3" s="183"/>
      <c r="F3" s="183"/>
      <c r="G3" s="126"/>
      <c r="H3" s="127" t="s">
        <v>131</v>
      </c>
    </row>
    <row r="4" spans="1:8" ht="24.95" customHeight="1" thickBot="1">
      <c r="A4" s="184" t="s">
        <v>132</v>
      </c>
      <c r="B4" s="185"/>
      <c r="C4" s="128" t="s">
        <v>133</v>
      </c>
      <c r="D4" s="129" t="s">
        <v>134</v>
      </c>
      <c r="E4" s="186" t="s">
        <v>135</v>
      </c>
      <c r="F4" s="186"/>
      <c r="G4" s="186"/>
      <c r="H4" s="187"/>
    </row>
    <row r="5" spans="1:8" ht="24.95" customHeight="1" thickTop="1">
      <c r="A5" s="188" t="s">
        <v>136</v>
      </c>
      <c r="B5" s="190" t="s">
        <v>137</v>
      </c>
      <c r="C5" s="130" t="s">
        <v>138</v>
      </c>
      <c r="D5" s="131">
        <f>내역!H6</f>
        <v>26619706</v>
      </c>
      <c r="E5" s="132" t="s">
        <v>139</v>
      </c>
      <c r="F5" s="132"/>
      <c r="G5" s="132"/>
      <c r="H5" s="133"/>
    </row>
    <row r="6" spans="1:8" ht="24.95" customHeight="1">
      <c r="A6" s="189"/>
      <c r="B6" s="191"/>
      <c r="C6" s="134" t="s">
        <v>140</v>
      </c>
      <c r="D6" s="135" t="s">
        <v>141</v>
      </c>
      <c r="E6" s="136" t="s">
        <v>142</v>
      </c>
      <c r="F6" s="136"/>
      <c r="G6" s="136"/>
      <c r="H6" s="137"/>
    </row>
    <row r="7" spans="1:8" ht="24.95" customHeight="1">
      <c r="A7" s="189"/>
      <c r="B7" s="191"/>
      <c r="C7" s="134" t="s">
        <v>143</v>
      </c>
      <c r="D7" s="138">
        <f>SUM(D5:D6)</f>
        <v>26619706</v>
      </c>
      <c r="E7" s="136" t="s">
        <v>144</v>
      </c>
      <c r="F7" s="136" t="s">
        <v>145</v>
      </c>
      <c r="G7" s="136"/>
      <c r="H7" s="137" t="s">
        <v>146</v>
      </c>
    </row>
    <row r="8" spans="1:8" ht="24.95" customHeight="1">
      <c r="A8" s="189"/>
      <c r="B8" s="191" t="s">
        <v>147</v>
      </c>
      <c r="C8" s="134" t="s">
        <v>148</v>
      </c>
      <c r="D8" s="138">
        <f>내역!J6</f>
        <v>83702817</v>
      </c>
      <c r="E8" s="136" t="s">
        <v>149</v>
      </c>
      <c r="F8" s="136"/>
      <c r="G8" s="136"/>
      <c r="H8" s="137"/>
    </row>
    <row r="9" spans="1:8" ht="24.95" customHeight="1">
      <c r="A9" s="189"/>
      <c r="B9" s="191"/>
      <c r="C9" s="134" t="s">
        <v>150</v>
      </c>
      <c r="D9" s="138">
        <f>D8*(12.6/100)</f>
        <v>10546554.942</v>
      </c>
      <c r="E9" s="136" t="s">
        <v>151</v>
      </c>
      <c r="F9" s="136" t="s">
        <v>152</v>
      </c>
      <c r="G9" s="136"/>
      <c r="H9" s="137" t="s">
        <v>197</v>
      </c>
    </row>
    <row r="10" spans="1:8" ht="24.95" customHeight="1">
      <c r="A10" s="189"/>
      <c r="B10" s="191"/>
      <c r="C10" s="134" t="s">
        <v>143</v>
      </c>
      <c r="D10" s="138">
        <f>SUM(D8:D9)</f>
        <v>94249371.942000002</v>
      </c>
      <c r="E10" s="136" t="s">
        <v>153</v>
      </c>
      <c r="F10" s="136"/>
      <c r="G10" s="136"/>
      <c r="H10" s="137"/>
    </row>
    <row r="11" spans="1:8" ht="24.95" customHeight="1">
      <c r="A11" s="189"/>
      <c r="B11" s="191" t="s">
        <v>154</v>
      </c>
      <c r="C11" s="134" t="s">
        <v>155</v>
      </c>
      <c r="D11" s="138">
        <f>내역!L6</f>
        <v>9497864</v>
      </c>
      <c r="E11" s="136" t="s">
        <v>156</v>
      </c>
      <c r="F11" s="136"/>
      <c r="G11" s="136"/>
      <c r="H11" s="137"/>
    </row>
    <row r="12" spans="1:8" ht="24.95" customHeight="1">
      <c r="A12" s="189"/>
      <c r="B12" s="191"/>
      <c r="C12" s="134" t="s">
        <v>157</v>
      </c>
      <c r="D12" s="138">
        <f>D10*(4.5/100)</f>
        <v>4241221.7373900004</v>
      </c>
      <c r="E12" s="136" t="s">
        <v>158</v>
      </c>
      <c r="F12" s="136" t="s">
        <v>145</v>
      </c>
      <c r="G12" s="136"/>
      <c r="H12" s="137" t="s">
        <v>200</v>
      </c>
    </row>
    <row r="13" spans="1:8" ht="24.95" customHeight="1">
      <c r="A13" s="189"/>
      <c r="B13" s="191"/>
      <c r="C13" s="134" t="s">
        <v>159</v>
      </c>
      <c r="D13" s="138">
        <f>D10*(0.87/100)</f>
        <v>819969.53589539998</v>
      </c>
      <c r="E13" s="136" t="s">
        <v>160</v>
      </c>
      <c r="F13" s="136" t="s">
        <v>161</v>
      </c>
      <c r="G13" s="136"/>
      <c r="H13" s="137" t="s">
        <v>162</v>
      </c>
    </row>
    <row r="14" spans="1:8" ht="24.95" customHeight="1">
      <c r="A14" s="189"/>
      <c r="B14" s="191"/>
      <c r="C14" s="134" t="s">
        <v>163</v>
      </c>
      <c r="D14" s="138">
        <f>D8*(3.12/100)</f>
        <v>2611527.8904000004</v>
      </c>
      <c r="E14" s="136" t="s">
        <v>164</v>
      </c>
      <c r="F14" s="136" t="s">
        <v>161</v>
      </c>
      <c r="G14" s="136"/>
      <c r="H14" s="137" t="s">
        <v>201</v>
      </c>
    </row>
    <row r="15" spans="1:8" ht="24.95" customHeight="1">
      <c r="A15" s="189"/>
      <c r="B15" s="191"/>
      <c r="C15" s="134" t="s">
        <v>165</v>
      </c>
      <c r="D15" s="138">
        <f>D8*(4.5/100)</f>
        <v>3766626.7649999997</v>
      </c>
      <c r="E15" s="136" t="s">
        <v>166</v>
      </c>
      <c r="F15" s="136" t="s">
        <v>161</v>
      </c>
      <c r="G15" s="136"/>
      <c r="H15" s="137" t="s">
        <v>202</v>
      </c>
    </row>
    <row r="16" spans="1:8" ht="24.95" customHeight="1">
      <c r="A16" s="189"/>
      <c r="B16" s="191"/>
      <c r="C16" s="134" t="s">
        <v>167</v>
      </c>
      <c r="D16" s="138">
        <f>D14*(7.38/100)</f>
        <v>192730.75831152004</v>
      </c>
      <c r="E16" s="136" t="s">
        <v>168</v>
      </c>
      <c r="F16" s="136" t="s">
        <v>161</v>
      </c>
      <c r="G16" s="136"/>
      <c r="H16" s="137" t="s">
        <v>203</v>
      </c>
    </row>
    <row r="17" spans="1:10" ht="24.95" customHeight="1">
      <c r="A17" s="189"/>
      <c r="B17" s="191"/>
      <c r="C17" s="134" t="s">
        <v>169</v>
      </c>
      <c r="D17" s="138">
        <f>(D7+D8)*(2.93/100)</f>
        <v>3232449.9239000003</v>
      </c>
      <c r="E17" s="136" t="s">
        <v>170</v>
      </c>
      <c r="F17" s="136" t="s">
        <v>161</v>
      </c>
      <c r="G17" s="136"/>
      <c r="H17" s="137" t="s">
        <v>204</v>
      </c>
    </row>
    <row r="18" spans="1:10" ht="24.95" customHeight="1">
      <c r="A18" s="189"/>
      <c r="B18" s="191"/>
      <c r="C18" s="134" t="s">
        <v>171</v>
      </c>
      <c r="D18" s="138">
        <f>(D7+D8+D11)*(0.8/100)</f>
        <v>958563.09600000002</v>
      </c>
      <c r="E18" s="136" t="s">
        <v>172</v>
      </c>
      <c r="F18" s="136" t="s">
        <v>161</v>
      </c>
      <c r="G18" s="136"/>
      <c r="H18" s="137" t="s">
        <v>173</v>
      </c>
    </row>
    <row r="19" spans="1:10" ht="24.95" customHeight="1">
      <c r="A19" s="189"/>
      <c r="B19" s="191"/>
      <c r="C19" s="134" t="s">
        <v>174</v>
      </c>
      <c r="D19" s="138">
        <f>(D7+D10)*(7.9/100)</f>
        <v>9548657.1574179996</v>
      </c>
      <c r="E19" s="136" t="s">
        <v>175</v>
      </c>
      <c r="F19" s="136" t="s">
        <v>161</v>
      </c>
      <c r="G19" s="136"/>
      <c r="H19" s="137" t="s">
        <v>205</v>
      </c>
    </row>
    <row r="20" spans="1:10" ht="24.95" customHeight="1">
      <c r="A20" s="189"/>
      <c r="B20" s="191"/>
      <c r="C20" s="139" t="s">
        <v>176</v>
      </c>
      <c r="D20" s="138">
        <f>(D7+D8+D11)*(0.39/100)</f>
        <v>467299.50930000003</v>
      </c>
      <c r="E20" s="136" t="s">
        <v>177</v>
      </c>
      <c r="F20" s="136" t="s">
        <v>161</v>
      </c>
      <c r="G20" s="136"/>
      <c r="H20" s="137" t="s">
        <v>206</v>
      </c>
    </row>
    <row r="21" spans="1:10" ht="24.95" customHeight="1">
      <c r="A21" s="189"/>
      <c r="B21" s="191"/>
      <c r="C21" s="134" t="s">
        <v>143</v>
      </c>
      <c r="D21" s="138">
        <f>SUM(D11:D20)</f>
        <v>35336910.373614922</v>
      </c>
      <c r="E21" s="136" t="s">
        <v>178</v>
      </c>
      <c r="F21" s="136" t="s">
        <v>161</v>
      </c>
      <c r="G21" s="136"/>
      <c r="H21" s="137" t="s">
        <v>179</v>
      </c>
    </row>
    <row r="22" spans="1:10" ht="24.95" customHeight="1">
      <c r="A22" s="192" t="s">
        <v>180</v>
      </c>
      <c r="B22" s="193"/>
      <c r="C22" s="193"/>
      <c r="D22" s="138">
        <f>D7+D10+D21</f>
        <v>156205988.31561494</v>
      </c>
      <c r="E22" s="136" t="s">
        <v>181</v>
      </c>
      <c r="F22" s="136" t="s">
        <v>145</v>
      </c>
      <c r="G22" s="136"/>
      <c r="H22" s="137" t="s">
        <v>182</v>
      </c>
      <c r="J22" s="145"/>
    </row>
    <row r="23" spans="1:10" ht="24.95" customHeight="1">
      <c r="A23" s="192" t="s">
        <v>183</v>
      </c>
      <c r="B23" s="193"/>
      <c r="C23" s="193"/>
      <c r="D23" s="138">
        <f>D22*(6/100)</f>
        <v>9372359.298936896</v>
      </c>
      <c r="E23" s="136" t="s">
        <v>184</v>
      </c>
      <c r="F23" s="136" t="s">
        <v>161</v>
      </c>
      <c r="G23" s="136"/>
      <c r="H23" s="137" t="s">
        <v>185</v>
      </c>
      <c r="J23" s="145"/>
    </row>
    <row r="24" spans="1:10" ht="24.95" customHeight="1">
      <c r="A24" s="192" t="s">
        <v>186</v>
      </c>
      <c r="B24" s="193"/>
      <c r="C24" s="193"/>
      <c r="D24" s="138">
        <f>(D10+D21+D23)*(7/100)</f>
        <v>9727104.9130186271</v>
      </c>
      <c r="E24" s="136" t="s">
        <v>187</v>
      </c>
      <c r="F24" s="136" t="s">
        <v>145</v>
      </c>
      <c r="G24" s="136"/>
      <c r="H24" s="137" t="s">
        <v>257</v>
      </c>
    </row>
    <row r="25" spans="1:10" ht="24.95" customHeight="1">
      <c r="A25" s="192" t="s">
        <v>188</v>
      </c>
      <c r="B25" s="193"/>
      <c r="C25" s="193"/>
      <c r="D25" s="138">
        <f>ROUND(J25,-3)</f>
        <v>175305000</v>
      </c>
      <c r="E25" s="136" t="s">
        <v>189</v>
      </c>
      <c r="F25" s="136" t="s">
        <v>145</v>
      </c>
      <c r="G25" s="136"/>
      <c r="H25" s="137" t="s">
        <v>190</v>
      </c>
      <c r="J25" s="178">
        <f>D22+D23+D24</f>
        <v>175305452.52757046</v>
      </c>
    </row>
    <row r="26" spans="1:10" ht="24.95" customHeight="1">
      <c r="A26" s="192" t="s">
        <v>191</v>
      </c>
      <c r="B26" s="193"/>
      <c r="C26" s="193"/>
      <c r="D26" s="138">
        <f>ROUND(J26,-3)</f>
        <v>17531000</v>
      </c>
      <c r="E26" s="136" t="s">
        <v>192</v>
      </c>
      <c r="F26" s="136" t="s">
        <v>145</v>
      </c>
      <c r="G26" s="136"/>
      <c r="H26" s="137" t="s">
        <v>193</v>
      </c>
      <c r="J26" s="179">
        <f>D25*0.1</f>
        <v>17530500</v>
      </c>
    </row>
    <row r="27" spans="1:10" ht="24.95" customHeight="1" thickBot="1">
      <c r="A27" s="180" t="s">
        <v>194</v>
      </c>
      <c r="B27" s="181"/>
      <c r="C27" s="181"/>
      <c r="D27" s="140">
        <f>SUM(D25:D26)</f>
        <v>192836000</v>
      </c>
      <c r="E27" s="141" t="s">
        <v>195</v>
      </c>
      <c r="F27" s="141" t="s">
        <v>161</v>
      </c>
      <c r="G27" s="141"/>
      <c r="H27" s="142" t="s">
        <v>196</v>
      </c>
      <c r="J27" s="145"/>
    </row>
    <row r="28" spans="1:10">
      <c r="D28" s="145"/>
    </row>
    <row r="29" spans="1:10">
      <c r="D29" s="177"/>
    </row>
  </sheetData>
  <mergeCells count="14">
    <mergeCell ref="A27:C27"/>
    <mergeCell ref="A1:H1"/>
    <mergeCell ref="A3:F3"/>
    <mergeCell ref="A4:B4"/>
    <mergeCell ref="E4:H4"/>
    <mergeCell ref="A5:A21"/>
    <mergeCell ref="B5:B7"/>
    <mergeCell ref="B8:B10"/>
    <mergeCell ref="B11:B21"/>
    <mergeCell ref="A22:C22"/>
    <mergeCell ref="A23:C23"/>
    <mergeCell ref="A24:C24"/>
    <mergeCell ref="A25:C25"/>
    <mergeCell ref="A26:C26"/>
  </mergeCells>
  <phoneticPr fontId="2" type="noConversion"/>
  <pageMargins left="0.7" right="0.7" top="0.75" bottom="0.75" header="0.3" footer="0.3"/>
  <pageSetup paperSize="9" scale="68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12">
    <pageSetUpPr fitToPage="1"/>
  </sheetPr>
  <dimension ref="A1:T137"/>
  <sheetViews>
    <sheetView zoomScaleNormal="100" zoomScaleSheetLayoutView="115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A3" sqref="A3:M3"/>
    </sheetView>
  </sheetViews>
  <sheetFormatPr defaultRowHeight="12"/>
  <cols>
    <col min="1" max="1" width="13.5546875" style="2" customWidth="1"/>
    <col min="2" max="2" width="10.21875" style="2" customWidth="1"/>
    <col min="3" max="3" width="5.5546875" style="2" customWidth="1"/>
    <col min="4" max="4" width="3.77734375" style="2" customWidth="1"/>
    <col min="5" max="5" width="9.88671875" style="2" customWidth="1"/>
    <col min="6" max="6" width="10.44140625" style="2" customWidth="1"/>
    <col min="7" max="7" width="8.88671875" style="2" customWidth="1"/>
    <col min="8" max="8" width="9.88671875" style="2" customWidth="1"/>
    <col min="9" max="9" width="8.6640625" style="2" customWidth="1"/>
    <col min="10" max="10" width="10.33203125" style="2" customWidth="1"/>
    <col min="11" max="11" width="8.44140625" style="2" customWidth="1"/>
    <col min="12" max="12" width="9.6640625" style="2" customWidth="1"/>
    <col min="13" max="13" width="10.77734375" style="2" customWidth="1"/>
    <col min="14" max="14" width="9.109375" style="2" bestFit="1" customWidth="1"/>
    <col min="15" max="16384" width="8.88671875" style="2"/>
  </cols>
  <sheetData>
    <row r="1" spans="1:13" ht="21" customHeight="1">
      <c r="A1" s="197" t="s">
        <v>17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  <c r="L1" s="197"/>
      <c r="M1" s="197"/>
    </row>
    <row r="2" spans="1:13" ht="12" customHeight="1">
      <c r="A2" s="33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</row>
    <row r="3" spans="1:13" ht="16.5" customHeight="1">
      <c r="A3" s="202" t="s">
        <v>274</v>
      </c>
      <c r="B3" s="202"/>
      <c r="C3" s="202"/>
      <c r="D3" s="202"/>
      <c r="E3" s="202"/>
      <c r="F3" s="202"/>
      <c r="G3" s="202"/>
      <c r="H3" s="202"/>
      <c r="I3" s="202"/>
      <c r="J3" s="202"/>
      <c r="K3" s="202"/>
      <c r="L3" s="202"/>
      <c r="M3" s="202"/>
    </row>
    <row r="4" spans="1:13" ht="18.75" customHeight="1">
      <c r="A4" s="203" t="s">
        <v>21</v>
      </c>
      <c r="B4" s="198" t="s">
        <v>22</v>
      </c>
      <c r="C4" s="198" t="s">
        <v>23</v>
      </c>
      <c r="D4" s="198" t="s">
        <v>24</v>
      </c>
      <c r="E4" s="198" t="s">
        <v>25</v>
      </c>
      <c r="F4" s="198"/>
      <c r="G4" s="198" t="s">
        <v>26</v>
      </c>
      <c r="H4" s="198"/>
      <c r="I4" s="198" t="s">
        <v>27</v>
      </c>
      <c r="J4" s="198"/>
      <c r="K4" s="198" t="s">
        <v>28</v>
      </c>
      <c r="L4" s="198"/>
      <c r="M4" s="199" t="s">
        <v>29</v>
      </c>
    </row>
    <row r="5" spans="1:13" ht="18.75" customHeight="1">
      <c r="A5" s="204"/>
      <c r="B5" s="201"/>
      <c r="C5" s="201"/>
      <c r="D5" s="201"/>
      <c r="E5" s="170" t="s">
        <v>30</v>
      </c>
      <c r="F5" s="170" t="s">
        <v>31</v>
      </c>
      <c r="G5" s="170" t="s">
        <v>30</v>
      </c>
      <c r="H5" s="170" t="s">
        <v>31</v>
      </c>
      <c r="I5" s="170" t="s">
        <v>30</v>
      </c>
      <c r="J5" s="170" t="s">
        <v>31</v>
      </c>
      <c r="K5" s="170" t="s">
        <v>30</v>
      </c>
      <c r="L5" s="170" t="s">
        <v>31</v>
      </c>
      <c r="M5" s="200"/>
    </row>
    <row r="6" spans="1:13" ht="18.75" customHeight="1">
      <c r="A6" s="194"/>
      <c r="B6" s="195"/>
      <c r="C6" s="196"/>
      <c r="D6" s="143"/>
      <c r="E6" s="143"/>
      <c r="F6" s="25">
        <f>H6+J6+L6</f>
        <v>119820387</v>
      </c>
      <c r="G6" s="25"/>
      <c r="H6" s="25">
        <f>SUM(H7:H29)</f>
        <v>26619706</v>
      </c>
      <c r="I6" s="25"/>
      <c r="J6" s="25">
        <f>SUM(J7:J29)</f>
        <v>83702817</v>
      </c>
      <c r="K6" s="25"/>
      <c r="L6" s="25">
        <f>SUM(L7:L29)</f>
        <v>9497864</v>
      </c>
      <c r="M6" s="144"/>
    </row>
    <row r="7" spans="1:13" ht="18.75" customHeight="1">
      <c r="A7" s="77" t="s">
        <v>120</v>
      </c>
      <c r="B7" s="24"/>
      <c r="C7" s="26"/>
      <c r="D7" s="24"/>
      <c r="E7" s="25"/>
      <c r="F7" s="25"/>
      <c r="G7" s="25"/>
      <c r="H7" s="25"/>
      <c r="I7" s="25"/>
      <c r="J7" s="25"/>
      <c r="K7" s="25"/>
      <c r="L7" s="25"/>
      <c r="M7" s="17"/>
    </row>
    <row r="8" spans="1:13" ht="18.75" customHeight="1">
      <c r="A8" s="18" t="s">
        <v>75</v>
      </c>
      <c r="B8" s="24"/>
      <c r="C8" s="15">
        <v>3</v>
      </c>
      <c r="D8" s="14" t="s">
        <v>51</v>
      </c>
      <c r="E8" s="16">
        <f>I8+G8+K8</f>
        <v>1122709</v>
      </c>
      <c r="F8" s="16">
        <f>C8*E8</f>
        <v>3368127</v>
      </c>
      <c r="G8" s="16"/>
      <c r="H8" s="16"/>
      <c r="I8" s="16">
        <f>일위대가!J12</f>
        <v>1122709</v>
      </c>
      <c r="J8" s="16">
        <f>C8*I8</f>
        <v>3368127</v>
      </c>
      <c r="K8" s="16"/>
      <c r="L8" s="16"/>
      <c r="M8" s="17" t="s">
        <v>262</v>
      </c>
    </row>
    <row r="9" spans="1:13" ht="18.75" customHeight="1">
      <c r="A9" s="39" t="s">
        <v>121</v>
      </c>
      <c r="B9" s="14" t="s">
        <v>125</v>
      </c>
      <c r="C9" s="15">
        <f>SUM(C10:C14)</f>
        <v>160</v>
      </c>
      <c r="D9" s="14" t="s">
        <v>33</v>
      </c>
      <c r="E9" s="16"/>
      <c r="F9" s="16"/>
      <c r="G9" s="16"/>
      <c r="H9" s="16"/>
      <c r="I9" s="16"/>
      <c r="J9" s="16"/>
      <c r="K9" s="16"/>
      <c r="L9" s="16"/>
      <c r="M9" s="17"/>
    </row>
    <row r="10" spans="1:13" ht="18.75" customHeight="1">
      <c r="A10" s="13" t="s">
        <v>317</v>
      </c>
      <c r="B10" s="14"/>
      <c r="C10" s="15">
        <f>SUM(착정수량집계!C5:E5)</f>
        <v>7</v>
      </c>
      <c r="D10" s="14" t="s">
        <v>33</v>
      </c>
      <c r="E10" s="124">
        <f t="shared" ref="E10:E15" si="0">G10+I10+K10</f>
        <v>463565</v>
      </c>
      <c r="F10" s="16">
        <f t="shared" ref="F10" si="1">C10*E10</f>
        <v>3244955</v>
      </c>
      <c r="G10" s="16">
        <f>일위대가!H28</f>
        <v>90221</v>
      </c>
      <c r="H10" s="16">
        <f>C10*G10</f>
        <v>631547</v>
      </c>
      <c r="I10" s="16">
        <f>일위대가!J28</f>
        <v>338411</v>
      </c>
      <c r="J10" s="16">
        <f>C10*I10</f>
        <v>2368877</v>
      </c>
      <c r="K10" s="16">
        <f>일위대가!L28</f>
        <v>34933</v>
      </c>
      <c r="L10" s="16">
        <f t="shared" ref="L10" si="2">C10*K10</f>
        <v>244531</v>
      </c>
      <c r="M10" s="17" t="s">
        <v>336</v>
      </c>
    </row>
    <row r="11" spans="1:13" ht="18.75" customHeight="1">
      <c r="A11" s="13" t="s">
        <v>122</v>
      </c>
      <c r="B11" s="14"/>
      <c r="C11" s="15">
        <f>SUM(착정수량집계!C6:E6)</f>
        <v>42</v>
      </c>
      <c r="D11" s="14" t="s">
        <v>33</v>
      </c>
      <c r="E11" s="16">
        <f t="shared" si="0"/>
        <v>277309</v>
      </c>
      <c r="F11" s="16">
        <f t="shared" ref="F11:F15" si="3">C11*E11</f>
        <v>11646978</v>
      </c>
      <c r="G11" s="16">
        <f>일위대가!H39</f>
        <v>32728</v>
      </c>
      <c r="H11" s="16">
        <f t="shared" ref="H11:H13" si="4">C11*G11</f>
        <v>1374576</v>
      </c>
      <c r="I11" s="16">
        <f>일위대가!J39</f>
        <v>221646</v>
      </c>
      <c r="J11" s="16">
        <f t="shared" ref="J11:J13" si="5">C11*I11</f>
        <v>9309132</v>
      </c>
      <c r="K11" s="16">
        <f>일위대가!L39</f>
        <v>22935</v>
      </c>
      <c r="L11" s="16">
        <f t="shared" ref="L11:L15" si="6">C11*K11</f>
        <v>963270</v>
      </c>
      <c r="M11" s="17" t="s">
        <v>263</v>
      </c>
    </row>
    <row r="12" spans="1:13" ht="18.75" customHeight="1">
      <c r="A12" s="13" t="s">
        <v>123</v>
      </c>
      <c r="B12" s="14"/>
      <c r="C12" s="15">
        <f>SUM(착정수량집계!C7:E7)</f>
        <v>15</v>
      </c>
      <c r="D12" s="14" t="s">
        <v>33</v>
      </c>
      <c r="E12" s="124">
        <f t="shared" si="0"/>
        <v>1153067</v>
      </c>
      <c r="F12" s="16">
        <f t="shared" si="3"/>
        <v>17296005</v>
      </c>
      <c r="G12" s="16">
        <f>일위대가!H54</f>
        <v>202036</v>
      </c>
      <c r="H12" s="16">
        <f>C12*G12</f>
        <v>3030540</v>
      </c>
      <c r="I12" s="16">
        <f>일위대가!J54</f>
        <v>862851</v>
      </c>
      <c r="J12" s="16">
        <f>C12*I12</f>
        <v>12942765</v>
      </c>
      <c r="K12" s="16">
        <f>일위대가!L54</f>
        <v>88180</v>
      </c>
      <c r="L12" s="16">
        <f t="shared" si="6"/>
        <v>1322700</v>
      </c>
      <c r="M12" s="17" t="s">
        <v>264</v>
      </c>
    </row>
    <row r="13" spans="1:13" ht="18.75" customHeight="1">
      <c r="A13" s="13" t="s">
        <v>124</v>
      </c>
      <c r="B13" s="14"/>
      <c r="C13" s="15">
        <f>SUM(착정수량집계!C8:E8)</f>
        <v>50</v>
      </c>
      <c r="D13" s="14" t="s">
        <v>33</v>
      </c>
      <c r="E13" s="16">
        <f t="shared" si="0"/>
        <v>182317</v>
      </c>
      <c r="F13" s="16">
        <f t="shared" si="3"/>
        <v>9115850</v>
      </c>
      <c r="G13" s="16">
        <f>일위대가!H65</f>
        <v>22003</v>
      </c>
      <c r="H13" s="16">
        <f t="shared" si="4"/>
        <v>1100150</v>
      </c>
      <c r="I13" s="16">
        <f>일위대가!J65</f>
        <v>144920</v>
      </c>
      <c r="J13" s="16">
        <f t="shared" si="5"/>
        <v>7246000</v>
      </c>
      <c r="K13" s="16">
        <f>일위대가!L65</f>
        <v>15394</v>
      </c>
      <c r="L13" s="16">
        <f t="shared" si="6"/>
        <v>769700</v>
      </c>
      <c r="M13" s="17" t="s">
        <v>265</v>
      </c>
    </row>
    <row r="14" spans="1:13" ht="18.75" customHeight="1">
      <c r="A14" s="13" t="s">
        <v>32</v>
      </c>
      <c r="B14" s="14"/>
      <c r="C14" s="15">
        <f>SUM(착정수량집계!C9:E9)</f>
        <v>46</v>
      </c>
      <c r="D14" s="14" t="s">
        <v>33</v>
      </c>
      <c r="E14" s="16">
        <f t="shared" si="0"/>
        <v>115578</v>
      </c>
      <c r="F14" s="16">
        <f t="shared" si="3"/>
        <v>5316588</v>
      </c>
      <c r="G14" s="16">
        <f>일위대가!H76</f>
        <v>14232</v>
      </c>
      <c r="H14" s="16">
        <f>C14*G14</f>
        <v>654672</v>
      </c>
      <c r="I14" s="16">
        <f>일위대가!J76</f>
        <v>91485</v>
      </c>
      <c r="J14" s="16">
        <f>C14*I14</f>
        <v>4208310</v>
      </c>
      <c r="K14" s="16">
        <f>일위대가!L76</f>
        <v>9861</v>
      </c>
      <c r="L14" s="16">
        <f t="shared" si="6"/>
        <v>453606</v>
      </c>
      <c r="M14" s="17" t="s">
        <v>266</v>
      </c>
    </row>
    <row r="15" spans="1:13" ht="18.75" customHeight="1">
      <c r="A15" s="18" t="s">
        <v>79</v>
      </c>
      <c r="B15" s="14"/>
      <c r="C15" s="15">
        <v>160</v>
      </c>
      <c r="D15" s="14" t="s">
        <v>33</v>
      </c>
      <c r="E15" s="16">
        <f t="shared" si="0"/>
        <v>22182</v>
      </c>
      <c r="F15" s="16">
        <f t="shared" si="3"/>
        <v>3549120</v>
      </c>
      <c r="G15" s="16">
        <f>일위대가!H85</f>
        <v>12199</v>
      </c>
      <c r="H15" s="16">
        <f t="shared" ref="H15" si="7">C15*G15</f>
        <v>1951840</v>
      </c>
      <c r="I15" s="16">
        <f>일위대가!J85</f>
        <v>9983</v>
      </c>
      <c r="J15" s="16">
        <f t="shared" ref="J15" si="8">C15*I15</f>
        <v>1597280</v>
      </c>
      <c r="K15" s="16">
        <f>일위대가!L85</f>
        <v>0</v>
      </c>
      <c r="L15" s="16">
        <f t="shared" si="6"/>
        <v>0</v>
      </c>
      <c r="M15" s="17" t="s">
        <v>267</v>
      </c>
    </row>
    <row r="16" spans="1:13" ht="18.75" customHeight="1">
      <c r="A16" s="77" t="s">
        <v>126</v>
      </c>
      <c r="B16" s="165"/>
      <c r="C16" s="165"/>
      <c r="D16" s="165"/>
      <c r="E16" s="16"/>
      <c r="F16" s="16"/>
      <c r="G16" s="16"/>
      <c r="H16" s="16"/>
      <c r="I16" s="16"/>
      <c r="J16" s="16"/>
      <c r="K16" s="16"/>
      <c r="L16" s="16"/>
      <c r="M16" s="17"/>
    </row>
    <row r="17" spans="1:13" ht="18.75" customHeight="1">
      <c r="A17" s="39" t="s">
        <v>127</v>
      </c>
      <c r="B17" s="14" t="s">
        <v>128</v>
      </c>
      <c r="C17" s="15">
        <f>SUM(C18:C23)</f>
        <v>310</v>
      </c>
      <c r="D17" s="14" t="s">
        <v>33</v>
      </c>
      <c r="E17" s="16"/>
      <c r="F17" s="16"/>
      <c r="G17" s="16"/>
      <c r="H17" s="16"/>
      <c r="I17" s="16"/>
      <c r="J17" s="16"/>
      <c r="K17" s="16"/>
      <c r="L17" s="16"/>
      <c r="M17" s="17"/>
    </row>
    <row r="18" spans="1:13" ht="18.75" customHeight="1">
      <c r="A18" s="13" t="s">
        <v>88</v>
      </c>
      <c r="B18" s="14" t="s">
        <v>129</v>
      </c>
      <c r="C18" s="15">
        <v>160</v>
      </c>
      <c r="D18" s="14" t="s">
        <v>33</v>
      </c>
      <c r="E18" s="16">
        <f t="shared" ref="E18:E25" si="9">G18+I18+K18</f>
        <v>115638</v>
      </c>
      <c r="F18" s="16">
        <f t="shared" ref="F18:F23" si="10">C18*E18</f>
        <v>18502080</v>
      </c>
      <c r="G18" s="16">
        <f>일위대가!H149</f>
        <v>14450</v>
      </c>
      <c r="H18" s="16">
        <f t="shared" ref="H18:H23" si="11">C18*G18</f>
        <v>2312000</v>
      </c>
      <c r="I18" s="16">
        <f>일위대가!J149</f>
        <v>91485</v>
      </c>
      <c r="J18" s="16">
        <f t="shared" ref="J18:J23" si="12">C18*I18</f>
        <v>14637600</v>
      </c>
      <c r="K18" s="16">
        <f>일위대가!L149</f>
        <v>9703</v>
      </c>
      <c r="L18" s="16">
        <f t="shared" ref="L18:L23" si="13">C18*K18</f>
        <v>1552480</v>
      </c>
      <c r="M18" s="17" t="s">
        <v>271</v>
      </c>
    </row>
    <row r="19" spans="1:13" ht="18.75" customHeight="1">
      <c r="A19" s="13" t="s">
        <v>317</v>
      </c>
      <c r="B19" s="14"/>
      <c r="C19" s="15">
        <f>SUM(착정수량집계!C15:E15)</f>
        <v>5</v>
      </c>
      <c r="D19" s="14" t="s">
        <v>33</v>
      </c>
      <c r="E19" s="16">
        <f t="shared" ref="E19" si="14">G19+I19+K19</f>
        <v>289447</v>
      </c>
      <c r="F19" s="16">
        <f t="shared" ref="F19" si="15">C19*E19</f>
        <v>1447235</v>
      </c>
      <c r="G19" s="16">
        <f>일위대가!H101</f>
        <v>64638</v>
      </c>
      <c r="H19" s="16">
        <f t="shared" ref="H19" si="16">C19*G19</f>
        <v>323190</v>
      </c>
      <c r="I19" s="16">
        <f>일위대가!J101</f>
        <v>203834</v>
      </c>
      <c r="J19" s="16">
        <f t="shared" ref="J19" si="17">C19*I19</f>
        <v>1019170</v>
      </c>
      <c r="K19" s="16">
        <f>일위대가!L101</f>
        <v>20975</v>
      </c>
      <c r="L19" s="16">
        <f t="shared" ref="L19" si="18">C19*K19</f>
        <v>104875</v>
      </c>
      <c r="M19" s="17" t="s">
        <v>268</v>
      </c>
    </row>
    <row r="20" spans="1:13" ht="18.75" customHeight="1">
      <c r="A20" s="13" t="s">
        <v>207</v>
      </c>
      <c r="B20" s="14"/>
      <c r="C20" s="15">
        <f>SUM(착정수량집계!C16:E16)</f>
        <v>47</v>
      </c>
      <c r="D20" s="14" t="s">
        <v>33</v>
      </c>
      <c r="E20" s="16">
        <f t="shared" si="9"/>
        <v>81406</v>
      </c>
      <c r="F20" s="16">
        <f t="shared" si="10"/>
        <v>3826082</v>
      </c>
      <c r="G20" s="16">
        <f>일위대가!H112</f>
        <v>10545</v>
      </c>
      <c r="H20" s="16">
        <f t="shared" si="11"/>
        <v>495615</v>
      </c>
      <c r="I20" s="16">
        <f>일위대가!J112</f>
        <v>63777</v>
      </c>
      <c r="J20" s="16">
        <f t="shared" si="12"/>
        <v>2997519</v>
      </c>
      <c r="K20" s="16">
        <f>일위대가!L112</f>
        <v>7084</v>
      </c>
      <c r="L20" s="16">
        <f t="shared" si="13"/>
        <v>332948</v>
      </c>
      <c r="M20" s="17" t="s">
        <v>337</v>
      </c>
    </row>
    <row r="21" spans="1:13" ht="18.75" customHeight="1">
      <c r="A21" s="13" t="s">
        <v>122</v>
      </c>
      <c r="B21" s="14"/>
      <c r="C21" s="15">
        <f>SUM(착정수량집계!C17:E17)</f>
        <v>61</v>
      </c>
      <c r="D21" s="14" t="s">
        <v>33</v>
      </c>
      <c r="E21" s="16">
        <f t="shared" si="9"/>
        <v>178921</v>
      </c>
      <c r="F21" s="16">
        <f t="shared" si="10"/>
        <v>10914181</v>
      </c>
      <c r="G21" s="16">
        <f>일위대가!H123</f>
        <v>21760</v>
      </c>
      <c r="H21" s="16">
        <f t="shared" si="11"/>
        <v>1327360</v>
      </c>
      <c r="I21" s="16">
        <f>일위대가!J123</f>
        <v>142488</v>
      </c>
      <c r="J21" s="16">
        <f t="shared" si="12"/>
        <v>8691768</v>
      </c>
      <c r="K21" s="16">
        <f>일위대가!L123</f>
        <v>14673</v>
      </c>
      <c r="L21" s="16">
        <f t="shared" si="13"/>
        <v>895053</v>
      </c>
      <c r="M21" s="17" t="s">
        <v>270</v>
      </c>
    </row>
    <row r="22" spans="1:13" ht="18.75" customHeight="1">
      <c r="A22" s="13" t="s">
        <v>123</v>
      </c>
      <c r="B22" s="14"/>
      <c r="C22" s="15">
        <f>SUM(착정수량집계!C18:E18)</f>
        <v>4</v>
      </c>
      <c r="D22" s="14" t="s">
        <v>33</v>
      </c>
      <c r="E22" s="16">
        <f t="shared" ref="E22" si="19">G22+I22+K22</f>
        <v>635961</v>
      </c>
      <c r="F22" s="16">
        <f t="shared" ref="F22" si="20">C22*E22</f>
        <v>2543844</v>
      </c>
      <c r="G22" s="16">
        <f>일위대가!H138</f>
        <v>145268</v>
      </c>
      <c r="H22" s="16">
        <f t="shared" ref="H22" si="21">C22*G22</f>
        <v>581072</v>
      </c>
      <c r="I22" s="16">
        <f>일위대가!J138</f>
        <v>445280</v>
      </c>
      <c r="J22" s="16">
        <f t="shared" ref="J22" si="22">C22*I22</f>
        <v>1781120</v>
      </c>
      <c r="K22" s="16">
        <f>일위대가!L138</f>
        <v>45413</v>
      </c>
      <c r="L22" s="16">
        <f t="shared" ref="L22" si="23">C22*K22</f>
        <v>181652</v>
      </c>
      <c r="M22" s="17" t="s">
        <v>269</v>
      </c>
    </row>
    <row r="23" spans="1:13" ht="18.75" customHeight="1">
      <c r="A23" s="13" t="s">
        <v>124</v>
      </c>
      <c r="B23" s="14"/>
      <c r="C23" s="15">
        <f>SUM(착정수량집계!C19:E19)</f>
        <v>33</v>
      </c>
      <c r="D23" s="14" t="s">
        <v>33</v>
      </c>
      <c r="E23" s="16">
        <f t="shared" si="9"/>
        <v>115638</v>
      </c>
      <c r="F23" s="16">
        <f t="shared" si="10"/>
        <v>3816054</v>
      </c>
      <c r="G23" s="16">
        <f>일위대가!H149</f>
        <v>14450</v>
      </c>
      <c r="H23" s="16">
        <f t="shared" si="11"/>
        <v>476850</v>
      </c>
      <c r="I23" s="16">
        <f>일위대가!J149</f>
        <v>91485</v>
      </c>
      <c r="J23" s="16">
        <f t="shared" si="12"/>
        <v>3019005</v>
      </c>
      <c r="K23" s="16">
        <f>일위대가!L149</f>
        <v>9703</v>
      </c>
      <c r="L23" s="16">
        <f t="shared" si="13"/>
        <v>320199</v>
      </c>
      <c r="M23" s="17" t="s">
        <v>271</v>
      </c>
    </row>
    <row r="24" spans="1:13" ht="18.75" customHeight="1">
      <c r="A24" s="18" t="s">
        <v>198</v>
      </c>
      <c r="B24" s="14" t="s">
        <v>77</v>
      </c>
      <c r="C24" s="15">
        <v>3</v>
      </c>
      <c r="D24" s="14" t="s">
        <v>78</v>
      </c>
      <c r="E24" s="16">
        <f t="shared" si="9"/>
        <v>488544</v>
      </c>
      <c r="F24" s="16">
        <f>C24*E24</f>
        <v>1465632</v>
      </c>
      <c r="G24" s="16">
        <f>일위대가!H166</f>
        <v>0</v>
      </c>
      <c r="H24" s="16">
        <f>C24*G24</f>
        <v>0</v>
      </c>
      <c r="I24" s="16">
        <f>일위대가!J166</f>
        <v>331984</v>
      </c>
      <c r="J24" s="16">
        <f>C24*I24</f>
        <v>995952</v>
      </c>
      <c r="K24" s="16">
        <f>일위대가!L166</f>
        <v>156560</v>
      </c>
      <c r="L24" s="16">
        <f>C24*K24</f>
        <v>469680</v>
      </c>
      <c r="M24" s="17" t="s">
        <v>269</v>
      </c>
    </row>
    <row r="25" spans="1:13" ht="18.75" customHeight="1">
      <c r="A25" s="18" t="s">
        <v>199</v>
      </c>
      <c r="B25" s="14" t="s">
        <v>74</v>
      </c>
      <c r="C25" s="15">
        <f>SUM(C18:C23)</f>
        <v>310</v>
      </c>
      <c r="D25" s="14" t="s">
        <v>33</v>
      </c>
      <c r="E25" s="124">
        <f t="shared" si="9"/>
        <v>9542</v>
      </c>
      <c r="F25" s="16">
        <f>C25*E25</f>
        <v>2958020</v>
      </c>
      <c r="G25" s="16">
        <f>일위대가!H160</f>
        <v>1263</v>
      </c>
      <c r="H25" s="16">
        <f>C25*G25</f>
        <v>391530</v>
      </c>
      <c r="I25" s="16">
        <f>일위대가!J160</f>
        <v>7371</v>
      </c>
      <c r="J25" s="16">
        <f>C25*I25</f>
        <v>2285010</v>
      </c>
      <c r="K25" s="16">
        <f>일위대가!L160</f>
        <v>908</v>
      </c>
      <c r="L25" s="16">
        <f>C25*K25</f>
        <v>281480</v>
      </c>
      <c r="M25" s="17" t="s">
        <v>272</v>
      </c>
    </row>
    <row r="26" spans="1:13" ht="18.75" customHeight="1">
      <c r="A26" s="156" t="s">
        <v>258</v>
      </c>
      <c r="B26" s="157"/>
      <c r="C26" s="158">
        <v>310</v>
      </c>
      <c r="D26" s="14" t="s">
        <v>230</v>
      </c>
      <c r="E26" s="16">
        <f>G26+I26+K26</f>
        <v>3433</v>
      </c>
      <c r="F26" s="16">
        <f t="shared" ref="F26" si="24">C26*E26</f>
        <v>1064230</v>
      </c>
      <c r="G26" s="16">
        <f>일위대가!G172</f>
        <v>0</v>
      </c>
      <c r="H26" s="16">
        <f t="shared" ref="H26" si="25">C26*G26</f>
        <v>0</v>
      </c>
      <c r="I26" s="16">
        <f>일위대가!J172</f>
        <v>3319</v>
      </c>
      <c r="J26" s="16">
        <f t="shared" ref="J26" si="26">C26*I26</f>
        <v>1028890</v>
      </c>
      <c r="K26" s="16">
        <f>일위대가!L172</f>
        <v>114</v>
      </c>
      <c r="L26" s="16">
        <f>E26*K26</f>
        <v>391362</v>
      </c>
      <c r="M26" s="17" t="s">
        <v>273</v>
      </c>
    </row>
    <row r="27" spans="1:13" ht="18.75" customHeight="1">
      <c r="A27" s="156" t="s">
        <v>259</v>
      </c>
      <c r="B27" s="157"/>
      <c r="C27" s="158">
        <v>3</v>
      </c>
      <c r="D27" s="14" t="s">
        <v>231</v>
      </c>
      <c r="E27" s="16">
        <f>G27+I27+K27</f>
        <v>1604192</v>
      </c>
      <c r="F27" s="16">
        <f>C27*E27</f>
        <v>4812576</v>
      </c>
      <c r="G27" s="16">
        <f>일위대가!H186</f>
        <v>636176</v>
      </c>
      <c r="H27" s="16">
        <f>C27*G27</f>
        <v>1908528</v>
      </c>
      <c r="I27" s="16">
        <f>일위대가!J186</f>
        <v>841064</v>
      </c>
      <c r="J27" s="16">
        <f>C27*I27</f>
        <v>2523192</v>
      </c>
      <c r="K27" s="16">
        <f>일위대가!L186</f>
        <v>126952</v>
      </c>
      <c r="L27" s="16">
        <f>C27*K27</f>
        <v>380856</v>
      </c>
      <c r="M27" s="17" t="s">
        <v>338</v>
      </c>
    </row>
    <row r="28" spans="1:13" ht="18.75" customHeight="1">
      <c r="A28" s="156" t="s">
        <v>260</v>
      </c>
      <c r="B28" s="157"/>
      <c r="C28" s="158">
        <v>3</v>
      </c>
      <c r="D28" s="14" t="s">
        <v>232</v>
      </c>
      <c r="E28" s="16">
        <f>G28+I28+K28</f>
        <v>1140731</v>
      </c>
      <c r="F28" s="16">
        <f>C28*E28</f>
        <v>3422193</v>
      </c>
      <c r="G28" s="16">
        <f>일위대가!H194</f>
        <v>53412</v>
      </c>
      <c r="H28" s="16">
        <f>C28*G28</f>
        <v>160236</v>
      </c>
      <c r="I28" s="16">
        <f>일위대가!J194</f>
        <v>809495</v>
      </c>
      <c r="J28" s="16">
        <f>C28*I28</f>
        <v>2428485</v>
      </c>
      <c r="K28" s="16">
        <f>일위대가!L194</f>
        <v>277824</v>
      </c>
      <c r="L28" s="16">
        <f>C28*K28</f>
        <v>833472</v>
      </c>
      <c r="M28" s="17" t="s">
        <v>339</v>
      </c>
    </row>
    <row r="29" spans="1:13" ht="18.75" customHeight="1">
      <c r="A29" s="166" t="s">
        <v>261</v>
      </c>
      <c r="B29" s="170" t="s">
        <v>89</v>
      </c>
      <c r="C29" s="167">
        <v>3</v>
      </c>
      <c r="D29" s="170" t="s">
        <v>81</v>
      </c>
      <c r="E29" s="168">
        <f>G29+I29+K29</f>
        <v>3718205</v>
      </c>
      <c r="F29" s="168">
        <f>C29*E29</f>
        <v>11154615</v>
      </c>
      <c r="G29" s="168">
        <f>일위대가!H200</f>
        <v>3300000</v>
      </c>
      <c r="H29" s="168">
        <f>C29*G29</f>
        <v>9900000</v>
      </c>
      <c r="I29" s="168">
        <f>일위대가!J200</f>
        <v>418205</v>
      </c>
      <c r="J29" s="168">
        <f>C29*I29</f>
        <v>1254615</v>
      </c>
      <c r="K29" s="168"/>
      <c r="L29" s="168"/>
      <c r="M29" s="169" t="s">
        <v>340</v>
      </c>
    </row>
    <row r="30" spans="1:13" ht="18.75" customHeight="1">
      <c r="A30" s="159"/>
      <c r="B30" s="161"/>
      <c r="C30" s="162"/>
      <c r="D30" s="34"/>
      <c r="E30" s="163"/>
      <c r="F30" s="163"/>
      <c r="G30" s="163"/>
      <c r="H30" s="163"/>
      <c r="I30" s="163"/>
      <c r="J30" s="163"/>
      <c r="K30" s="163"/>
      <c r="L30" s="163"/>
      <c r="M30" s="164"/>
    </row>
    <row r="31" spans="1:13" ht="18.75" customHeight="1">
      <c r="A31" s="18"/>
      <c r="B31" s="24"/>
      <c r="C31" s="15"/>
      <c r="D31" s="14"/>
      <c r="E31" s="16"/>
      <c r="F31" s="16"/>
      <c r="G31" s="16"/>
      <c r="H31" s="16"/>
      <c r="I31" s="16"/>
      <c r="J31" s="16"/>
      <c r="K31" s="16"/>
      <c r="L31" s="16"/>
      <c r="M31" s="17"/>
    </row>
    <row r="32" spans="1:13" ht="18.75" customHeight="1">
      <c r="A32" s="18"/>
      <c r="B32" s="24"/>
      <c r="C32" s="15"/>
      <c r="D32" s="14"/>
      <c r="E32" s="16"/>
      <c r="F32" s="16"/>
      <c r="G32" s="16"/>
      <c r="H32" s="16"/>
      <c r="I32" s="16"/>
      <c r="J32" s="16"/>
      <c r="K32" s="16"/>
      <c r="L32" s="16"/>
      <c r="M32" s="17"/>
    </row>
    <row r="33" spans="1:13" ht="18.75" customHeight="1">
      <c r="A33" s="18"/>
      <c r="B33" s="24"/>
      <c r="C33" s="15"/>
      <c r="D33" s="14"/>
      <c r="E33" s="16"/>
      <c r="F33" s="16"/>
      <c r="G33" s="16"/>
      <c r="H33" s="16"/>
      <c r="I33" s="16"/>
      <c r="J33" s="16"/>
      <c r="K33" s="16"/>
      <c r="L33" s="16"/>
      <c r="M33" s="78"/>
    </row>
    <row r="34" spans="1:13" ht="21" customHeight="1">
      <c r="A34" s="18"/>
      <c r="B34" s="24"/>
      <c r="C34" s="15"/>
      <c r="D34" s="14"/>
      <c r="E34" s="16"/>
      <c r="F34" s="16"/>
      <c r="G34" s="16"/>
      <c r="H34" s="16"/>
      <c r="I34" s="16"/>
      <c r="J34" s="16"/>
      <c r="K34" s="16"/>
      <c r="L34" s="16"/>
      <c r="M34" s="17"/>
    </row>
    <row r="35" spans="1:13" ht="21" customHeight="1">
      <c r="A35" s="39"/>
      <c r="B35" s="14"/>
      <c r="C35" s="15"/>
      <c r="D35" s="14"/>
      <c r="E35" s="16"/>
      <c r="F35" s="16"/>
      <c r="G35" s="16"/>
      <c r="H35" s="16"/>
      <c r="I35" s="16"/>
      <c r="J35" s="16"/>
      <c r="K35" s="16"/>
      <c r="L35" s="16"/>
      <c r="M35" s="17"/>
    </row>
    <row r="36" spans="1:13" ht="21" customHeight="1">
      <c r="A36" s="13"/>
      <c r="B36" s="14"/>
      <c r="C36" s="15"/>
      <c r="D36" s="14"/>
      <c r="E36" s="16"/>
      <c r="F36" s="16"/>
      <c r="G36" s="16"/>
      <c r="H36" s="16"/>
      <c r="I36" s="16"/>
      <c r="J36" s="16"/>
      <c r="K36" s="16"/>
      <c r="L36" s="16"/>
      <c r="M36" s="17"/>
    </row>
    <row r="37" spans="1:13" ht="21" customHeight="1">
      <c r="A37" s="13"/>
      <c r="B37" s="14"/>
      <c r="C37" s="15"/>
      <c r="D37" s="14"/>
      <c r="E37" s="16"/>
      <c r="F37" s="16"/>
      <c r="G37" s="16"/>
      <c r="H37" s="16"/>
      <c r="I37" s="16"/>
      <c r="J37" s="16"/>
      <c r="K37" s="16"/>
      <c r="L37" s="16"/>
      <c r="M37" s="17"/>
    </row>
    <row r="38" spans="1:13" ht="21" customHeight="1">
      <c r="A38" s="13"/>
      <c r="B38" s="14"/>
      <c r="C38" s="15"/>
      <c r="D38" s="14"/>
      <c r="E38" s="16"/>
      <c r="F38" s="16"/>
      <c r="G38" s="16"/>
      <c r="H38" s="16"/>
      <c r="I38" s="16"/>
      <c r="J38" s="16"/>
      <c r="K38" s="16"/>
      <c r="L38" s="16"/>
      <c r="M38" s="17"/>
    </row>
    <row r="39" spans="1:13" ht="21" customHeight="1">
      <c r="A39" s="13"/>
      <c r="B39" s="14"/>
      <c r="C39" s="15"/>
      <c r="D39" s="14"/>
      <c r="E39" s="16"/>
      <c r="F39" s="16"/>
      <c r="G39" s="16"/>
      <c r="H39" s="16"/>
      <c r="I39" s="16"/>
      <c r="J39" s="16"/>
      <c r="K39" s="16"/>
      <c r="L39" s="16"/>
      <c r="M39" s="17"/>
    </row>
    <row r="40" spans="1:13" ht="21" customHeight="1">
      <c r="A40" s="13"/>
      <c r="B40" s="14"/>
      <c r="C40" s="15"/>
      <c r="D40" s="14"/>
      <c r="E40" s="16"/>
      <c r="F40" s="16"/>
      <c r="G40" s="16"/>
      <c r="H40" s="16"/>
      <c r="I40" s="16"/>
      <c r="J40" s="16"/>
      <c r="K40" s="16"/>
      <c r="L40" s="16"/>
      <c r="M40" s="17"/>
    </row>
    <row r="41" spans="1:13" ht="21" customHeight="1">
      <c r="A41" s="18"/>
      <c r="B41" s="14"/>
      <c r="C41" s="15"/>
      <c r="D41" s="14"/>
      <c r="E41" s="16"/>
      <c r="F41" s="16"/>
      <c r="G41" s="16"/>
      <c r="H41" s="16"/>
      <c r="I41" s="16"/>
      <c r="J41" s="16"/>
      <c r="K41" s="16"/>
      <c r="L41" s="16"/>
      <c r="M41" s="17"/>
    </row>
    <row r="42" spans="1:13" ht="21" customHeight="1">
      <c r="A42" s="39"/>
      <c r="B42" s="14"/>
      <c r="C42" s="15"/>
      <c r="D42" s="14"/>
      <c r="E42" s="16"/>
      <c r="F42" s="16"/>
      <c r="G42" s="16"/>
      <c r="H42" s="16"/>
      <c r="I42" s="16"/>
      <c r="J42" s="16"/>
      <c r="K42" s="16"/>
      <c r="L42" s="16"/>
      <c r="M42" s="17"/>
    </row>
    <row r="43" spans="1:13" ht="21" customHeight="1">
      <c r="A43" s="13"/>
      <c r="B43" s="14"/>
      <c r="C43" s="15"/>
      <c r="D43" s="14"/>
      <c r="E43" s="16"/>
      <c r="F43" s="16"/>
      <c r="G43" s="16"/>
      <c r="H43" s="16"/>
      <c r="I43" s="16"/>
      <c r="J43" s="16"/>
      <c r="K43" s="16"/>
      <c r="L43" s="16"/>
      <c r="M43" s="17"/>
    </row>
    <row r="44" spans="1:13" ht="21" customHeight="1">
      <c r="A44" s="13"/>
      <c r="B44" s="14"/>
      <c r="C44" s="15"/>
      <c r="D44" s="14"/>
      <c r="E44" s="16"/>
      <c r="F44" s="16"/>
      <c r="G44" s="16"/>
      <c r="H44" s="16"/>
      <c r="I44" s="16"/>
      <c r="J44" s="16"/>
      <c r="K44" s="16"/>
      <c r="L44" s="16"/>
      <c r="M44" s="17"/>
    </row>
    <row r="45" spans="1:13" ht="21" customHeight="1">
      <c r="A45" s="13"/>
      <c r="B45" s="14"/>
      <c r="C45" s="15"/>
      <c r="D45" s="14"/>
      <c r="E45" s="16"/>
      <c r="F45" s="16"/>
      <c r="G45" s="16"/>
      <c r="H45" s="16"/>
      <c r="I45" s="16"/>
      <c r="J45" s="16"/>
      <c r="K45" s="16"/>
      <c r="L45" s="16"/>
      <c r="M45" s="17"/>
    </row>
    <row r="46" spans="1:13" ht="21" customHeight="1">
      <c r="A46" s="13"/>
      <c r="B46" s="14"/>
      <c r="C46" s="15"/>
      <c r="D46" s="14"/>
      <c r="E46" s="16"/>
      <c r="F46" s="16"/>
      <c r="G46" s="16"/>
      <c r="H46" s="16"/>
      <c r="I46" s="16"/>
      <c r="J46" s="16"/>
      <c r="K46" s="16"/>
      <c r="L46" s="16"/>
      <c r="M46" s="17"/>
    </row>
    <row r="47" spans="1:13" ht="21" customHeight="1">
      <c r="A47" s="13"/>
      <c r="B47" s="14"/>
      <c r="C47" s="15"/>
      <c r="D47" s="14"/>
      <c r="E47" s="16"/>
      <c r="F47" s="16"/>
      <c r="G47" s="16"/>
      <c r="H47" s="16"/>
      <c r="I47" s="16"/>
      <c r="J47" s="16"/>
      <c r="K47" s="16"/>
      <c r="L47" s="16"/>
      <c r="M47" s="17"/>
    </row>
    <row r="48" spans="1:13" ht="21" customHeight="1">
      <c r="A48" s="13"/>
      <c r="B48" s="14"/>
      <c r="C48" s="15"/>
      <c r="D48" s="14"/>
      <c r="E48" s="16"/>
      <c r="F48" s="16"/>
      <c r="G48" s="16"/>
      <c r="H48" s="16"/>
      <c r="I48" s="16"/>
      <c r="J48" s="16"/>
      <c r="K48" s="16"/>
      <c r="L48" s="16"/>
      <c r="M48" s="17"/>
    </row>
    <row r="49" spans="1:13" ht="21" customHeight="1">
      <c r="A49" s="18"/>
      <c r="B49" s="14"/>
      <c r="C49" s="15"/>
      <c r="D49" s="14"/>
      <c r="E49" s="16"/>
      <c r="F49" s="16"/>
      <c r="G49" s="16"/>
      <c r="H49" s="16"/>
      <c r="I49" s="16"/>
      <c r="J49" s="16"/>
      <c r="K49" s="16"/>
      <c r="L49" s="16"/>
      <c r="M49" s="17"/>
    </row>
    <row r="50" spans="1:13" ht="21" customHeight="1">
      <c r="A50" s="18"/>
      <c r="B50" s="14"/>
      <c r="C50" s="15"/>
      <c r="D50" s="14"/>
      <c r="E50" s="16"/>
      <c r="F50" s="16"/>
      <c r="G50" s="16"/>
      <c r="H50" s="16"/>
      <c r="I50" s="16"/>
      <c r="J50" s="16"/>
      <c r="K50" s="16"/>
      <c r="L50" s="16"/>
      <c r="M50" s="17"/>
    </row>
    <row r="51" spans="1:13" ht="21" customHeight="1">
      <c r="A51" s="18"/>
      <c r="B51" s="14"/>
      <c r="C51" s="15"/>
      <c r="D51" s="14"/>
      <c r="E51" s="16"/>
      <c r="F51" s="16"/>
      <c r="G51" s="16"/>
      <c r="H51" s="16"/>
      <c r="I51" s="16"/>
      <c r="J51" s="16"/>
      <c r="K51" s="16"/>
      <c r="L51" s="16"/>
      <c r="M51" s="17"/>
    </row>
    <row r="52" spans="1:13" ht="21" customHeight="1">
      <c r="A52" s="18"/>
      <c r="B52" s="14"/>
      <c r="C52" s="15"/>
      <c r="D52" s="14"/>
      <c r="E52" s="16"/>
      <c r="F52" s="16"/>
      <c r="G52" s="16"/>
      <c r="H52" s="16"/>
      <c r="I52" s="16"/>
      <c r="J52" s="16"/>
      <c r="K52" s="16"/>
      <c r="L52" s="16"/>
      <c r="M52" s="17"/>
    </row>
    <row r="53" spans="1:13" ht="21" customHeight="1">
      <c r="A53" s="77"/>
      <c r="B53" s="24"/>
      <c r="C53" s="26"/>
      <c r="D53" s="24"/>
      <c r="E53" s="25"/>
      <c r="F53" s="25"/>
      <c r="G53" s="25"/>
      <c r="H53" s="25"/>
      <c r="I53" s="25"/>
      <c r="J53" s="25"/>
      <c r="K53" s="25"/>
      <c r="L53" s="25"/>
      <c r="M53" s="17"/>
    </row>
    <row r="54" spans="1:13" ht="21" customHeight="1">
      <c r="A54" s="76"/>
      <c r="B54" s="75"/>
      <c r="C54" s="26"/>
      <c r="D54" s="24"/>
      <c r="E54" s="25"/>
      <c r="F54" s="25"/>
      <c r="G54" s="25"/>
      <c r="H54" s="25"/>
      <c r="I54" s="25"/>
      <c r="J54" s="25"/>
      <c r="K54" s="25"/>
      <c r="L54" s="25"/>
      <c r="M54" s="17"/>
    </row>
    <row r="55" spans="1:13" ht="21" customHeight="1">
      <c r="A55" s="18"/>
      <c r="B55" s="24"/>
      <c r="C55" s="15"/>
      <c r="D55" s="14"/>
      <c r="E55" s="16"/>
      <c r="F55" s="16"/>
      <c r="G55" s="16"/>
      <c r="H55" s="16"/>
      <c r="I55" s="16"/>
      <c r="J55" s="16"/>
      <c r="K55" s="16"/>
      <c r="L55" s="16"/>
      <c r="M55" s="17"/>
    </row>
    <row r="56" spans="1:13" ht="21" customHeight="1">
      <c r="A56" s="39"/>
      <c r="B56" s="14"/>
      <c r="C56" s="15"/>
      <c r="D56" s="14"/>
      <c r="E56" s="16"/>
      <c r="F56" s="16"/>
      <c r="G56" s="16"/>
      <c r="H56" s="16"/>
      <c r="I56" s="16"/>
      <c r="J56" s="16"/>
      <c r="K56" s="16"/>
      <c r="L56" s="16"/>
      <c r="M56" s="17"/>
    </row>
    <row r="57" spans="1:13" ht="21" customHeight="1">
      <c r="A57" s="13"/>
      <c r="B57" s="14"/>
      <c r="C57" s="15"/>
      <c r="D57" s="14"/>
      <c r="E57" s="16"/>
      <c r="F57" s="16"/>
      <c r="G57" s="16"/>
      <c r="H57" s="16"/>
      <c r="I57" s="16"/>
      <c r="J57" s="16"/>
      <c r="K57" s="16"/>
      <c r="L57" s="16"/>
      <c r="M57" s="17"/>
    </row>
    <row r="58" spans="1:13" ht="21" customHeight="1">
      <c r="A58" s="13"/>
      <c r="B58" s="14"/>
      <c r="C58" s="15"/>
      <c r="D58" s="14"/>
      <c r="E58" s="16"/>
      <c r="F58" s="16"/>
      <c r="G58" s="16"/>
      <c r="H58" s="16"/>
      <c r="I58" s="16"/>
      <c r="J58" s="16"/>
      <c r="K58" s="16"/>
      <c r="L58" s="16"/>
      <c r="M58" s="17"/>
    </row>
    <row r="59" spans="1:13" ht="21" customHeight="1">
      <c r="A59" s="13"/>
      <c r="B59" s="14"/>
      <c r="C59" s="15"/>
      <c r="D59" s="14"/>
      <c r="E59" s="16"/>
      <c r="F59" s="16"/>
      <c r="G59" s="16"/>
      <c r="H59" s="16"/>
      <c r="I59" s="16"/>
      <c r="J59" s="16"/>
      <c r="K59" s="16"/>
      <c r="L59" s="16"/>
      <c r="M59" s="17"/>
    </row>
    <row r="60" spans="1:13" ht="21" customHeight="1">
      <c r="A60" s="13"/>
      <c r="B60" s="14"/>
      <c r="C60" s="15"/>
      <c r="D60" s="14"/>
      <c r="E60" s="16"/>
      <c r="F60" s="16"/>
      <c r="G60" s="16"/>
      <c r="H60" s="16"/>
      <c r="I60" s="16"/>
      <c r="J60" s="16"/>
      <c r="K60" s="16"/>
      <c r="L60" s="16"/>
      <c r="M60" s="17"/>
    </row>
    <row r="61" spans="1:13" ht="21" customHeight="1">
      <c r="A61" s="13"/>
      <c r="B61" s="14"/>
      <c r="C61" s="15"/>
      <c r="D61" s="14"/>
      <c r="E61" s="16"/>
      <c r="F61" s="16"/>
      <c r="G61" s="16"/>
      <c r="H61" s="16"/>
      <c r="I61" s="16"/>
      <c r="J61" s="16"/>
      <c r="K61" s="16"/>
      <c r="L61" s="16"/>
      <c r="M61" s="17"/>
    </row>
    <row r="62" spans="1:13" ht="21" customHeight="1">
      <c r="A62" s="18"/>
      <c r="B62" s="14"/>
      <c r="C62" s="15"/>
      <c r="D62" s="14"/>
      <c r="E62" s="16"/>
      <c r="F62" s="16"/>
      <c r="G62" s="16"/>
      <c r="H62" s="16"/>
      <c r="I62" s="16"/>
      <c r="J62" s="16"/>
      <c r="K62" s="16"/>
      <c r="L62" s="16"/>
      <c r="M62" s="17"/>
    </row>
    <row r="63" spans="1:13" ht="21" customHeight="1">
      <c r="A63" s="18"/>
      <c r="B63" s="14"/>
      <c r="C63" s="15"/>
      <c r="D63" s="14"/>
      <c r="E63" s="16"/>
      <c r="F63" s="16"/>
      <c r="G63" s="16"/>
      <c r="H63" s="16"/>
      <c r="I63" s="16"/>
      <c r="J63" s="16"/>
      <c r="K63" s="16"/>
      <c r="L63" s="16"/>
      <c r="M63" s="17"/>
    </row>
    <row r="64" spans="1:13" ht="21" customHeight="1">
      <c r="A64" s="18"/>
      <c r="B64" s="14"/>
      <c r="C64" s="15"/>
      <c r="D64" s="14"/>
      <c r="E64" s="16"/>
      <c r="F64" s="16"/>
      <c r="G64" s="16"/>
      <c r="H64" s="16"/>
      <c r="I64" s="16"/>
      <c r="J64" s="16"/>
      <c r="K64" s="16"/>
      <c r="L64" s="16"/>
      <c r="M64" s="17"/>
    </row>
    <row r="65" spans="1:13" ht="21" customHeight="1">
      <c r="A65" s="77"/>
      <c r="B65" s="14"/>
      <c r="C65" s="15"/>
      <c r="D65" s="14"/>
      <c r="E65" s="16"/>
      <c r="F65" s="25"/>
      <c r="G65" s="25"/>
      <c r="H65" s="25"/>
      <c r="I65" s="25"/>
      <c r="J65" s="25"/>
      <c r="K65" s="25"/>
      <c r="L65" s="25"/>
      <c r="M65" s="78"/>
    </row>
    <row r="66" spans="1:13" ht="21" customHeight="1">
      <c r="A66" s="18"/>
      <c r="B66" s="24"/>
      <c r="C66" s="15"/>
      <c r="D66" s="14"/>
      <c r="E66" s="16"/>
      <c r="F66" s="16"/>
      <c r="G66" s="16"/>
      <c r="H66" s="16"/>
      <c r="I66" s="16"/>
      <c r="J66" s="16"/>
      <c r="K66" s="16"/>
      <c r="L66" s="16"/>
      <c r="M66" s="17"/>
    </row>
    <row r="67" spans="1:13" ht="21" customHeight="1">
      <c r="A67" s="39"/>
      <c r="B67" s="14"/>
      <c r="C67" s="15"/>
      <c r="D67" s="14"/>
      <c r="E67" s="16"/>
      <c r="F67" s="16"/>
      <c r="G67" s="16"/>
      <c r="H67" s="16"/>
      <c r="I67" s="16"/>
      <c r="J67" s="16"/>
      <c r="K67" s="16"/>
      <c r="L67" s="16"/>
      <c r="M67" s="17"/>
    </row>
    <row r="68" spans="1:13" ht="21" customHeight="1">
      <c r="A68" s="13"/>
      <c r="B68" s="14"/>
      <c r="C68" s="15"/>
      <c r="D68" s="14"/>
      <c r="E68" s="16"/>
      <c r="F68" s="16"/>
      <c r="G68" s="16"/>
      <c r="H68" s="16"/>
      <c r="I68" s="16"/>
      <c r="J68" s="16"/>
      <c r="K68" s="16"/>
      <c r="L68" s="16"/>
      <c r="M68" s="17"/>
    </row>
    <row r="69" spans="1:13" ht="21" customHeight="1">
      <c r="A69" s="13"/>
      <c r="B69" s="14"/>
      <c r="C69" s="15"/>
      <c r="D69" s="14"/>
      <c r="E69" s="16"/>
      <c r="F69" s="16"/>
      <c r="G69" s="16"/>
      <c r="H69" s="16"/>
      <c r="I69" s="16"/>
      <c r="J69" s="16"/>
      <c r="K69" s="16"/>
      <c r="L69" s="16"/>
      <c r="M69" s="17"/>
    </row>
    <row r="70" spans="1:13" ht="21" customHeight="1">
      <c r="A70" s="13"/>
      <c r="B70" s="14"/>
      <c r="C70" s="15"/>
      <c r="D70" s="14"/>
      <c r="E70" s="16"/>
      <c r="F70" s="16"/>
      <c r="G70" s="16"/>
      <c r="H70" s="16"/>
      <c r="I70" s="16"/>
      <c r="J70" s="16"/>
      <c r="K70" s="16"/>
      <c r="L70" s="16"/>
      <c r="M70" s="17"/>
    </row>
    <row r="71" spans="1:13" ht="21" customHeight="1">
      <c r="A71" s="13"/>
      <c r="B71" s="14"/>
      <c r="C71" s="15"/>
      <c r="D71" s="14"/>
      <c r="E71" s="16"/>
      <c r="F71" s="16"/>
      <c r="G71" s="16"/>
      <c r="H71" s="16"/>
      <c r="I71" s="16"/>
      <c r="J71" s="16"/>
      <c r="K71" s="16"/>
      <c r="L71" s="16"/>
      <c r="M71" s="17"/>
    </row>
    <row r="72" spans="1:13" ht="21" customHeight="1">
      <c r="A72" s="13"/>
      <c r="B72" s="14"/>
      <c r="C72" s="15"/>
      <c r="D72" s="14"/>
      <c r="E72" s="16"/>
      <c r="F72" s="16"/>
      <c r="G72" s="16"/>
      <c r="H72" s="16"/>
      <c r="I72" s="16"/>
      <c r="J72" s="16"/>
      <c r="K72" s="16"/>
      <c r="L72" s="16"/>
      <c r="M72" s="17"/>
    </row>
    <row r="73" spans="1:13" ht="21" customHeight="1">
      <c r="A73" s="18"/>
      <c r="B73" s="14"/>
      <c r="C73" s="15"/>
      <c r="D73" s="14"/>
      <c r="E73" s="16"/>
      <c r="F73" s="16"/>
      <c r="G73" s="16"/>
      <c r="H73" s="16"/>
      <c r="I73" s="16"/>
      <c r="J73" s="16"/>
      <c r="K73" s="16"/>
      <c r="L73" s="16"/>
      <c r="M73" s="17"/>
    </row>
    <row r="74" spans="1:13" ht="21" customHeight="1">
      <c r="A74" s="39"/>
      <c r="B74" s="14"/>
      <c r="C74" s="15"/>
      <c r="D74" s="14"/>
      <c r="E74" s="16"/>
      <c r="F74" s="16"/>
      <c r="G74" s="16"/>
      <c r="H74" s="16"/>
      <c r="I74" s="16"/>
      <c r="J74" s="16"/>
      <c r="K74" s="16"/>
      <c r="L74" s="16"/>
      <c r="M74" s="17"/>
    </row>
    <row r="75" spans="1:13" ht="21" customHeight="1">
      <c r="A75" s="13"/>
      <c r="B75" s="14"/>
      <c r="C75" s="15"/>
      <c r="D75" s="14"/>
      <c r="E75" s="16"/>
      <c r="F75" s="16"/>
      <c r="G75" s="16"/>
      <c r="H75" s="16"/>
      <c r="I75" s="16"/>
      <c r="J75" s="16"/>
      <c r="K75" s="16"/>
      <c r="L75" s="16"/>
      <c r="M75" s="17"/>
    </row>
    <row r="76" spans="1:13" ht="21" customHeight="1">
      <c r="A76" s="13"/>
      <c r="B76" s="14"/>
      <c r="C76" s="15"/>
      <c r="D76" s="14"/>
      <c r="E76" s="16"/>
      <c r="F76" s="16"/>
      <c r="G76" s="16"/>
      <c r="H76" s="16"/>
      <c r="I76" s="16"/>
      <c r="J76" s="16"/>
      <c r="K76" s="16"/>
      <c r="L76" s="16"/>
      <c r="M76" s="17"/>
    </row>
    <row r="77" spans="1:13" ht="21" customHeight="1">
      <c r="A77" s="13"/>
      <c r="B77" s="14"/>
      <c r="C77" s="15"/>
      <c r="D77" s="14"/>
      <c r="E77" s="16"/>
      <c r="F77" s="16"/>
      <c r="G77" s="16"/>
      <c r="H77" s="16"/>
      <c r="I77" s="16"/>
      <c r="J77" s="16"/>
      <c r="K77" s="16"/>
      <c r="L77" s="16"/>
      <c r="M77" s="17"/>
    </row>
    <row r="78" spans="1:13" ht="21" customHeight="1">
      <c r="A78" s="13"/>
      <c r="B78" s="14"/>
      <c r="C78" s="15"/>
      <c r="D78" s="14"/>
      <c r="E78" s="16"/>
      <c r="F78" s="16"/>
      <c r="G78" s="16"/>
      <c r="H78" s="16"/>
      <c r="I78" s="16"/>
      <c r="J78" s="16"/>
      <c r="K78" s="16"/>
      <c r="L78" s="16"/>
      <c r="M78" s="17"/>
    </row>
    <row r="79" spans="1:13" ht="21" customHeight="1">
      <c r="A79" s="13"/>
      <c r="B79" s="14"/>
      <c r="C79" s="15"/>
      <c r="D79" s="14"/>
      <c r="E79" s="16"/>
      <c r="F79" s="16"/>
      <c r="G79" s="16"/>
      <c r="H79" s="16"/>
      <c r="I79" s="16"/>
      <c r="J79" s="16"/>
      <c r="K79" s="16"/>
      <c r="L79" s="16"/>
      <c r="M79" s="17"/>
    </row>
    <row r="80" spans="1:13" ht="21" customHeight="1">
      <c r="A80" s="13"/>
      <c r="B80" s="14"/>
      <c r="C80" s="15"/>
      <c r="D80" s="14"/>
      <c r="E80" s="16"/>
      <c r="F80" s="16"/>
      <c r="G80" s="16"/>
      <c r="H80" s="16"/>
      <c r="I80" s="16"/>
      <c r="J80" s="16"/>
      <c r="K80" s="16"/>
      <c r="L80" s="16"/>
      <c r="M80" s="17"/>
    </row>
    <row r="81" spans="1:13" ht="21" customHeight="1">
      <c r="A81" s="18"/>
      <c r="B81" s="14"/>
      <c r="C81" s="15"/>
      <c r="D81" s="14"/>
      <c r="E81" s="16"/>
      <c r="F81" s="16"/>
      <c r="G81" s="16"/>
      <c r="H81" s="16"/>
      <c r="I81" s="16"/>
      <c r="J81" s="16"/>
      <c r="K81" s="16"/>
      <c r="L81" s="16"/>
      <c r="M81" s="17"/>
    </row>
    <row r="82" spans="1:13" ht="21" customHeight="1">
      <c r="A82" s="18"/>
      <c r="B82" s="14"/>
      <c r="C82" s="15"/>
      <c r="D82" s="14"/>
      <c r="E82" s="16"/>
      <c r="F82" s="16"/>
      <c r="G82" s="16"/>
      <c r="H82" s="16"/>
      <c r="I82" s="16"/>
      <c r="J82" s="16"/>
      <c r="K82" s="16"/>
      <c r="L82" s="16"/>
      <c r="M82" s="17"/>
    </row>
    <row r="83" spans="1:13" ht="21" customHeight="1">
      <c r="A83" s="18"/>
      <c r="B83" s="14"/>
      <c r="C83" s="15"/>
      <c r="D83" s="14"/>
      <c r="E83" s="16"/>
      <c r="F83" s="16"/>
      <c r="G83" s="16"/>
      <c r="H83" s="16"/>
      <c r="I83" s="16"/>
      <c r="J83" s="16"/>
      <c r="K83" s="16"/>
      <c r="L83" s="16"/>
      <c r="M83" s="17"/>
    </row>
    <row r="84" spans="1:13" ht="21" customHeight="1">
      <c r="A84" s="18"/>
      <c r="B84" s="14"/>
      <c r="C84" s="15"/>
      <c r="D84" s="14"/>
      <c r="E84" s="16"/>
      <c r="F84" s="16"/>
      <c r="G84" s="16"/>
      <c r="H84" s="16"/>
      <c r="I84" s="16"/>
      <c r="J84" s="16"/>
      <c r="K84" s="16"/>
      <c r="L84" s="16"/>
      <c r="M84" s="17"/>
    </row>
    <row r="85" spans="1:13" ht="21" customHeight="1">
      <c r="A85" s="77"/>
      <c r="B85" s="24"/>
      <c r="C85" s="26"/>
      <c r="D85" s="24"/>
      <c r="E85" s="25"/>
      <c r="F85" s="25"/>
      <c r="G85" s="25"/>
      <c r="H85" s="25"/>
      <c r="I85" s="25"/>
      <c r="J85" s="25"/>
      <c r="K85" s="25"/>
      <c r="L85" s="25"/>
      <c r="M85" s="17"/>
    </row>
    <row r="86" spans="1:13" ht="21" customHeight="1">
      <c r="A86" s="76"/>
      <c r="B86" s="75"/>
      <c r="C86" s="26"/>
      <c r="D86" s="24"/>
      <c r="E86" s="25"/>
      <c r="F86" s="25"/>
      <c r="G86" s="25"/>
      <c r="H86" s="25"/>
      <c r="I86" s="25"/>
      <c r="J86" s="25"/>
      <c r="K86" s="25"/>
      <c r="L86" s="25"/>
      <c r="M86" s="17"/>
    </row>
    <row r="87" spans="1:13" ht="21" customHeight="1">
      <c r="A87" s="18"/>
      <c r="B87" s="24"/>
      <c r="C87" s="15"/>
      <c r="D87" s="14"/>
      <c r="E87" s="16"/>
      <c r="F87" s="16"/>
      <c r="G87" s="16"/>
      <c r="H87" s="16"/>
      <c r="I87" s="16"/>
      <c r="J87" s="16"/>
      <c r="K87" s="16"/>
      <c r="L87" s="16"/>
      <c r="M87" s="17"/>
    </row>
    <row r="88" spans="1:13" ht="21" customHeight="1">
      <c r="A88" s="39"/>
      <c r="B88" s="14"/>
      <c r="C88" s="15"/>
      <c r="D88" s="14"/>
      <c r="E88" s="16"/>
      <c r="F88" s="16"/>
      <c r="G88" s="16"/>
      <c r="H88" s="16"/>
      <c r="I88" s="16"/>
      <c r="J88" s="16"/>
      <c r="K88" s="16"/>
      <c r="L88" s="16"/>
      <c r="M88" s="17"/>
    </row>
    <row r="89" spans="1:13" ht="21" customHeight="1">
      <c r="A89" s="13"/>
      <c r="B89" s="14"/>
      <c r="C89" s="15"/>
      <c r="D89" s="14"/>
      <c r="E89" s="16"/>
      <c r="F89" s="16"/>
      <c r="G89" s="16"/>
      <c r="H89" s="16"/>
      <c r="I89" s="16"/>
      <c r="J89" s="16"/>
      <c r="K89" s="16"/>
      <c r="L89" s="16"/>
      <c r="M89" s="17"/>
    </row>
    <row r="90" spans="1:13" ht="21" customHeight="1">
      <c r="A90" s="13"/>
      <c r="B90" s="14"/>
      <c r="C90" s="15"/>
      <c r="D90" s="14"/>
      <c r="E90" s="16"/>
      <c r="F90" s="16"/>
      <c r="G90" s="16"/>
      <c r="H90" s="16"/>
      <c r="I90" s="16"/>
      <c r="J90" s="16"/>
      <c r="K90" s="16"/>
      <c r="L90" s="16"/>
      <c r="M90" s="17"/>
    </row>
    <row r="91" spans="1:13" ht="21" customHeight="1">
      <c r="A91" s="13"/>
      <c r="B91" s="14"/>
      <c r="C91" s="15"/>
      <c r="D91" s="14"/>
      <c r="E91" s="16"/>
      <c r="F91" s="16"/>
      <c r="G91" s="16"/>
      <c r="H91" s="16"/>
      <c r="I91" s="16"/>
      <c r="J91" s="16"/>
      <c r="K91" s="16"/>
      <c r="L91" s="16"/>
      <c r="M91" s="17"/>
    </row>
    <row r="92" spans="1:13" ht="21" customHeight="1">
      <c r="A92" s="13"/>
      <c r="B92" s="14"/>
      <c r="C92" s="15"/>
      <c r="D92" s="14"/>
      <c r="E92" s="16"/>
      <c r="F92" s="16"/>
      <c r="G92" s="16"/>
      <c r="H92" s="16"/>
      <c r="I92" s="16"/>
      <c r="J92" s="16"/>
      <c r="K92" s="16"/>
      <c r="L92" s="16"/>
      <c r="M92" s="17"/>
    </row>
    <row r="93" spans="1:13" ht="21" customHeight="1">
      <c r="A93" s="13"/>
      <c r="B93" s="14"/>
      <c r="C93" s="15"/>
      <c r="D93" s="14"/>
      <c r="E93" s="16"/>
      <c r="F93" s="16"/>
      <c r="G93" s="16"/>
      <c r="H93" s="16"/>
      <c r="I93" s="16"/>
      <c r="J93" s="16"/>
      <c r="K93" s="16"/>
      <c r="L93" s="16"/>
      <c r="M93" s="17"/>
    </row>
    <row r="94" spans="1:13" ht="21" customHeight="1">
      <c r="A94" s="18"/>
      <c r="B94" s="14"/>
      <c r="C94" s="15"/>
      <c r="D94" s="14"/>
      <c r="E94" s="16"/>
      <c r="F94" s="16"/>
      <c r="G94" s="16"/>
      <c r="H94" s="16"/>
      <c r="I94" s="16"/>
      <c r="J94" s="16"/>
      <c r="K94" s="16"/>
      <c r="L94" s="16"/>
      <c r="M94" s="17"/>
    </row>
    <row r="95" spans="1:13" ht="21" customHeight="1">
      <c r="A95" s="18"/>
      <c r="B95" s="14"/>
      <c r="C95" s="15"/>
      <c r="D95" s="14"/>
      <c r="E95" s="16"/>
      <c r="F95" s="16"/>
      <c r="G95" s="16"/>
      <c r="H95" s="16"/>
      <c r="I95" s="16"/>
      <c r="J95" s="16"/>
      <c r="K95" s="16"/>
      <c r="L95" s="16"/>
      <c r="M95" s="17"/>
    </row>
    <row r="96" spans="1:13" ht="21" customHeight="1">
      <c r="A96" s="18"/>
      <c r="B96" s="14"/>
      <c r="C96" s="15"/>
      <c r="D96" s="14"/>
      <c r="E96" s="16"/>
      <c r="F96" s="16"/>
      <c r="G96" s="16"/>
      <c r="H96" s="16"/>
      <c r="I96" s="16"/>
      <c r="J96" s="16"/>
      <c r="K96" s="16"/>
      <c r="L96" s="16"/>
      <c r="M96" s="17"/>
    </row>
    <row r="97" spans="1:13" ht="21" customHeight="1">
      <c r="A97" s="77"/>
      <c r="B97" s="14"/>
      <c r="C97" s="15"/>
      <c r="D97" s="14"/>
      <c r="E97" s="16"/>
      <c r="F97" s="25"/>
      <c r="G97" s="25"/>
      <c r="H97" s="25"/>
      <c r="I97" s="25"/>
      <c r="J97" s="25"/>
      <c r="K97" s="25"/>
      <c r="L97" s="25"/>
      <c r="M97" s="78"/>
    </row>
    <row r="98" spans="1:13" ht="21" customHeight="1">
      <c r="A98" s="18"/>
      <c r="B98" s="24"/>
      <c r="C98" s="15"/>
      <c r="D98" s="14"/>
      <c r="E98" s="16"/>
      <c r="F98" s="16"/>
      <c r="G98" s="16"/>
      <c r="H98" s="16"/>
      <c r="I98" s="16"/>
      <c r="J98" s="16"/>
      <c r="K98" s="16"/>
      <c r="L98" s="16"/>
      <c r="M98" s="17"/>
    </row>
    <row r="99" spans="1:13" ht="21" customHeight="1">
      <c r="A99" s="39"/>
      <c r="B99" s="14"/>
      <c r="C99" s="15"/>
      <c r="D99" s="14"/>
      <c r="E99" s="16"/>
      <c r="F99" s="16"/>
      <c r="G99" s="16"/>
      <c r="H99" s="16"/>
      <c r="I99" s="16"/>
      <c r="J99" s="16"/>
      <c r="K99" s="16"/>
      <c r="L99" s="16"/>
      <c r="M99" s="17"/>
    </row>
    <row r="100" spans="1:13" ht="21" customHeight="1">
      <c r="A100" s="13"/>
      <c r="B100" s="14"/>
      <c r="C100" s="15"/>
      <c r="D100" s="14"/>
      <c r="E100" s="16"/>
      <c r="F100" s="16"/>
      <c r="G100" s="16"/>
      <c r="H100" s="16"/>
      <c r="I100" s="16"/>
      <c r="J100" s="16"/>
      <c r="K100" s="16"/>
      <c r="L100" s="16"/>
      <c r="M100" s="17"/>
    </row>
    <row r="101" spans="1:13" ht="21" customHeight="1">
      <c r="A101" s="13"/>
      <c r="B101" s="14"/>
      <c r="C101" s="15"/>
      <c r="D101" s="14"/>
      <c r="E101" s="16"/>
      <c r="F101" s="16"/>
      <c r="G101" s="16"/>
      <c r="H101" s="16"/>
      <c r="I101" s="16"/>
      <c r="J101" s="16"/>
      <c r="K101" s="16"/>
      <c r="L101" s="16"/>
      <c r="M101" s="17"/>
    </row>
    <row r="102" spans="1:13" ht="21" customHeight="1">
      <c r="A102" s="13"/>
      <c r="B102" s="14"/>
      <c r="C102" s="15"/>
      <c r="D102" s="14"/>
      <c r="E102" s="16"/>
      <c r="F102" s="16"/>
      <c r="G102" s="16"/>
      <c r="H102" s="16"/>
      <c r="I102" s="16"/>
      <c r="J102" s="16"/>
      <c r="K102" s="16"/>
      <c r="L102" s="16"/>
      <c r="M102" s="17"/>
    </row>
    <row r="103" spans="1:13" ht="21" customHeight="1">
      <c r="A103" s="13"/>
      <c r="B103" s="14"/>
      <c r="C103" s="15"/>
      <c r="D103" s="14"/>
      <c r="E103" s="16"/>
      <c r="F103" s="16"/>
      <c r="G103" s="16"/>
      <c r="H103" s="16"/>
      <c r="I103" s="16"/>
      <c r="J103" s="16"/>
      <c r="K103" s="16"/>
      <c r="L103" s="16"/>
      <c r="M103" s="17"/>
    </row>
    <row r="104" spans="1:13" ht="21" customHeight="1">
      <c r="A104" s="13"/>
      <c r="B104" s="14"/>
      <c r="C104" s="15"/>
      <c r="D104" s="14"/>
      <c r="E104" s="16"/>
      <c r="F104" s="16"/>
      <c r="G104" s="16"/>
      <c r="H104" s="16"/>
      <c r="I104" s="16"/>
      <c r="J104" s="16"/>
      <c r="K104" s="16"/>
      <c r="L104" s="16"/>
      <c r="M104" s="17"/>
    </row>
    <row r="105" spans="1:13" ht="21" customHeight="1">
      <c r="A105" s="18"/>
      <c r="B105" s="14"/>
      <c r="C105" s="15"/>
      <c r="D105" s="14"/>
      <c r="E105" s="16"/>
      <c r="F105" s="16"/>
      <c r="G105" s="16"/>
      <c r="H105" s="16"/>
      <c r="I105" s="16"/>
      <c r="J105" s="16"/>
      <c r="K105" s="16"/>
      <c r="L105" s="16"/>
      <c r="M105" s="17"/>
    </row>
    <row r="106" spans="1:13" ht="21" customHeight="1">
      <c r="A106" s="39"/>
      <c r="B106" s="14"/>
      <c r="C106" s="15"/>
      <c r="D106" s="14"/>
      <c r="E106" s="16"/>
      <c r="F106" s="16"/>
      <c r="G106" s="16"/>
      <c r="H106" s="16"/>
      <c r="I106" s="16"/>
      <c r="J106" s="16"/>
      <c r="K106" s="16"/>
      <c r="L106" s="16"/>
      <c r="M106" s="17"/>
    </row>
    <row r="107" spans="1:13" ht="21" customHeight="1">
      <c r="A107" s="13"/>
      <c r="B107" s="14"/>
      <c r="C107" s="15"/>
      <c r="D107" s="14"/>
      <c r="E107" s="16"/>
      <c r="F107" s="16"/>
      <c r="G107" s="16"/>
      <c r="H107" s="16"/>
      <c r="I107" s="16"/>
      <c r="J107" s="16"/>
      <c r="K107" s="16"/>
      <c r="L107" s="16"/>
      <c r="M107" s="17"/>
    </row>
    <row r="108" spans="1:13" ht="21" customHeight="1">
      <c r="A108" s="13"/>
      <c r="B108" s="14"/>
      <c r="C108" s="15"/>
      <c r="D108" s="14"/>
      <c r="E108" s="16"/>
      <c r="F108" s="16"/>
      <c r="G108" s="16"/>
      <c r="H108" s="16"/>
      <c r="I108" s="16"/>
      <c r="J108" s="16"/>
      <c r="K108" s="16"/>
      <c r="L108" s="16"/>
      <c r="M108" s="17"/>
    </row>
    <row r="109" spans="1:13" ht="21" customHeight="1">
      <c r="A109" s="13"/>
      <c r="B109" s="14"/>
      <c r="C109" s="15"/>
      <c r="D109" s="14"/>
      <c r="E109" s="16"/>
      <c r="F109" s="16"/>
      <c r="G109" s="16"/>
      <c r="H109" s="16"/>
      <c r="I109" s="16"/>
      <c r="J109" s="16"/>
      <c r="K109" s="16"/>
      <c r="L109" s="16"/>
      <c r="M109" s="17"/>
    </row>
    <row r="110" spans="1:13" ht="21" customHeight="1">
      <c r="A110" s="13"/>
      <c r="B110" s="14"/>
      <c r="C110" s="15"/>
      <c r="D110" s="14"/>
      <c r="E110" s="16"/>
      <c r="F110" s="16"/>
      <c r="G110" s="16"/>
      <c r="H110" s="16"/>
      <c r="I110" s="16"/>
      <c r="J110" s="16"/>
      <c r="K110" s="16"/>
      <c r="L110" s="16"/>
      <c r="M110" s="17"/>
    </row>
    <row r="111" spans="1:13" ht="21" customHeight="1">
      <c r="A111" s="13"/>
      <c r="B111" s="14"/>
      <c r="C111" s="15"/>
      <c r="D111" s="14"/>
      <c r="E111" s="16"/>
      <c r="F111" s="16"/>
      <c r="G111" s="16"/>
      <c r="H111" s="16"/>
      <c r="I111" s="16"/>
      <c r="J111" s="16"/>
      <c r="K111" s="16"/>
      <c r="L111" s="16"/>
      <c r="M111" s="17"/>
    </row>
    <row r="112" spans="1:13" ht="21" customHeight="1">
      <c r="A112" s="13"/>
      <c r="B112" s="14"/>
      <c r="C112" s="15"/>
      <c r="D112" s="14"/>
      <c r="E112" s="16"/>
      <c r="F112" s="16"/>
      <c r="G112" s="16"/>
      <c r="H112" s="16"/>
      <c r="I112" s="16"/>
      <c r="J112" s="16"/>
      <c r="K112" s="16"/>
      <c r="L112" s="16"/>
      <c r="M112" s="17"/>
    </row>
    <row r="113" spans="1:13" ht="21" customHeight="1">
      <c r="A113" s="18"/>
      <c r="B113" s="14"/>
      <c r="C113" s="15"/>
      <c r="D113" s="14"/>
      <c r="E113" s="16"/>
      <c r="F113" s="16"/>
      <c r="G113" s="16"/>
      <c r="H113" s="16"/>
      <c r="I113" s="16"/>
      <c r="J113" s="16"/>
      <c r="K113" s="16"/>
      <c r="L113" s="16"/>
      <c r="M113" s="17"/>
    </row>
    <row r="114" spans="1:13" ht="21" customHeight="1">
      <c r="A114" s="18"/>
      <c r="B114" s="14"/>
      <c r="C114" s="15"/>
      <c r="D114" s="14"/>
      <c r="E114" s="16"/>
      <c r="F114" s="16"/>
      <c r="G114" s="16"/>
      <c r="H114" s="16"/>
      <c r="I114" s="16"/>
      <c r="J114" s="16"/>
      <c r="K114" s="16"/>
      <c r="L114" s="16"/>
      <c r="M114" s="17"/>
    </row>
    <row r="115" spans="1:13" ht="21" customHeight="1">
      <c r="A115" s="18"/>
      <c r="B115" s="14"/>
      <c r="C115" s="15"/>
      <c r="D115" s="14"/>
      <c r="E115" s="16"/>
      <c r="F115" s="16"/>
      <c r="G115" s="16"/>
      <c r="H115" s="16"/>
      <c r="I115" s="16"/>
      <c r="J115" s="16"/>
      <c r="K115" s="16"/>
      <c r="L115" s="16"/>
      <c r="M115" s="17"/>
    </row>
    <row r="116" spans="1:13" ht="21" customHeight="1">
      <c r="A116" s="18"/>
      <c r="B116" s="14"/>
      <c r="C116" s="15"/>
      <c r="D116" s="14"/>
      <c r="E116" s="16"/>
      <c r="F116" s="16"/>
      <c r="G116" s="16"/>
      <c r="H116" s="16"/>
      <c r="I116" s="16"/>
      <c r="J116" s="16"/>
      <c r="K116" s="16"/>
      <c r="L116" s="16"/>
      <c r="M116" s="17"/>
    </row>
    <row r="117" spans="1:13" ht="21" customHeight="1">
      <c r="A117" s="18"/>
      <c r="B117" s="14"/>
      <c r="C117" s="15"/>
      <c r="D117" s="14"/>
      <c r="E117" s="16"/>
      <c r="F117" s="16"/>
      <c r="G117" s="16"/>
      <c r="H117" s="16"/>
      <c r="I117" s="16"/>
      <c r="J117" s="16"/>
      <c r="K117" s="16"/>
      <c r="L117" s="16"/>
      <c r="M117" s="17"/>
    </row>
    <row r="118" spans="1:13" ht="21" customHeight="1">
      <c r="A118" s="27"/>
      <c r="B118" s="28"/>
      <c r="C118" s="29"/>
      <c r="D118" s="28"/>
      <c r="E118" s="30"/>
      <c r="F118" s="30"/>
      <c r="G118" s="30"/>
      <c r="H118" s="30"/>
      <c r="I118" s="30"/>
      <c r="J118" s="30"/>
      <c r="K118" s="30"/>
      <c r="L118" s="30"/>
      <c r="M118" s="31"/>
    </row>
    <row r="119" spans="1:13" ht="21" customHeight="1">
      <c r="A119" s="20"/>
      <c r="B119" s="32"/>
      <c r="C119" s="21"/>
      <c r="D119" s="32"/>
      <c r="E119" s="22"/>
      <c r="F119" s="22"/>
      <c r="G119" s="22"/>
      <c r="H119" s="22"/>
      <c r="I119" s="22"/>
      <c r="J119" s="22"/>
      <c r="K119" s="22"/>
      <c r="L119" s="22"/>
      <c r="M119" s="23"/>
    </row>
    <row r="120" spans="1:13" ht="21" customHeight="1"/>
    <row r="121" spans="1:13" ht="21" customHeight="1"/>
    <row r="122" spans="1:13" ht="21" customHeight="1"/>
    <row r="123" spans="1:13" ht="21" customHeight="1"/>
    <row r="124" spans="1:13" ht="21" customHeight="1"/>
    <row r="125" spans="1:13" ht="21" customHeight="1"/>
    <row r="126" spans="1:13" ht="21" customHeight="1"/>
    <row r="127" spans="1:13" ht="21" customHeight="1"/>
    <row r="128" spans="1:13" ht="21" customHeight="1"/>
    <row r="129" spans="15:20" ht="21" customHeight="1"/>
    <row r="130" spans="15:20" ht="21" customHeight="1"/>
    <row r="131" spans="15:20" ht="21" customHeight="1">
      <c r="O131" s="3"/>
    </row>
    <row r="132" spans="15:20" ht="21" customHeight="1"/>
    <row r="137" spans="15:20" ht="13.5">
      <c r="Q137" s="4"/>
      <c r="R137" s="4"/>
      <c r="S137" s="4"/>
      <c r="T137" s="4"/>
    </row>
  </sheetData>
  <mergeCells count="12">
    <mergeCell ref="A6:C6"/>
    <mergeCell ref="A1:M1"/>
    <mergeCell ref="K4:L4"/>
    <mergeCell ref="M4:M5"/>
    <mergeCell ref="D4:D5"/>
    <mergeCell ref="E4:F4"/>
    <mergeCell ref="G4:H4"/>
    <mergeCell ref="I4:J4"/>
    <mergeCell ref="A3:M3"/>
    <mergeCell ref="A4:A5"/>
    <mergeCell ref="B4:B5"/>
    <mergeCell ref="C4:C5"/>
  </mergeCells>
  <phoneticPr fontId="2" type="noConversion"/>
  <printOptions horizontalCentered="1"/>
  <pageMargins left="0.6692913385826772" right="0.6692913385826772" top="0.78740157480314965" bottom="0.55118110236220474" header="0.51181102362204722" footer="0.51181102362204722"/>
  <pageSetup paperSize="9" scale="95" fitToHeight="0" orientation="landscape" horizontalDpi="4294967292" verticalDpi="200" r:id="rId1"/>
  <headerFooter alignWithMargins="0"/>
  <ignoredErrors>
    <ignoredError sqref="K26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72"/>
  <sheetViews>
    <sheetView view="pageBreakPreview" zoomScaleNormal="100" zoomScaleSheetLayoutView="100" workbookViewId="0">
      <pane ySplit="3" topLeftCell="A4" activePane="bottomLeft" state="frozen"/>
      <selection pane="bottomLeft" sqref="A1:M1"/>
    </sheetView>
  </sheetViews>
  <sheetFormatPr defaultRowHeight="11.25"/>
  <cols>
    <col min="1" max="1" width="12.77734375" style="155" customWidth="1"/>
    <col min="2" max="2" width="7.109375" style="1" customWidth="1"/>
    <col min="3" max="3" width="5.5546875" style="1" customWidth="1"/>
    <col min="4" max="4" width="4.109375" style="1" customWidth="1"/>
    <col min="5" max="5" width="9.21875" style="1" customWidth="1"/>
    <col min="6" max="6" width="10.77734375" style="1" customWidth="1"/>
    <col min="7" max="7" width="9.21875" style="1" customWidth="1"/>
    <col min="8" max="8" width="10.77734375" style="1" customWidth="1"/>
    <col min="9" max="9" width="9.21875" style="1" customWidth="1"/>
    <col min="10" max="10" width="10.77734375" style="1" customWidth="1"/>
    <col min="11" max="11" width="9.21875" style="1" customWidth="1"/>
    <col min="12" max="12" width="6.6640625" style="1" customWidth="1"/>
    <col min="13" max="13" width="8" style="1" customWidth="1"/>
    <col min="14" max="16384" width="8.88671875" style="1"/>
  </cols>
  <sheetData>
    <row r="1" spans="1:13" ht="34.5" customHeight="1">
      <c r="A1" s="205" t="s">
        <v>19</v>
      </c>
      <c r="B1" s="205"/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</row>
    <row r="2" spans="1:13" ht="20.100000000000001" customHeight="1">
      <c r="A2" s="206" t="s">
        <v>2</v>
      </c>
      <c r="B2" s="208" t="s">
        <v>3</v>
      </c>
      <c r="C2" s="198" t="s">
        <v>4</v>
      </c>
      <c r="D2" s="198" t="s">
        <v>5</v>
      </c>
      <c r="E2" s="198" t="s">
        <v>18</v>
      </c>
      <c r="F2" s="198"/>
      <c r="G2" s="198" t="s">
        <v>6</v>
      </c>
      <c r="H2" s="198"/>
      <c r="I2" s="198" t="s">
        <v>7</v>
      </c>
      <c r="J2" s="198"/>
      <c r="K2" s="198" t="s">
        <v>12</v>
      </c>
      <c r="L2" s="198"/>
      <c r="M2" s="210" t="s">
        <v>8</v>
      </c>
    </row>
    <row r="3" spans="1:13" ht="20.100000000000001" customHeight="1">
      <c r="A3" s="207"/>
      <c r="B3" s="209"/>
      <c r="C3" s="201"/>
      <c r="D3" s="201"/>
      <c r="E3" s="170" t="s">
        <v>9</v>
      </c>
      <c r="F3" s="170" t="s">
        <v>10</v>
      </c>
      <c r="G3" s="170" t="s">
        <v>9</v>
      </c>
      <c r="H3" s="170" t="s">
        <v>10</v>
      </c>
      <c r="I3" s="170" t="s">
        <v>9</v>
      </c>
      <c r="J3" s="170" t="s">
        <v>10</v>
      </c>
      <c r="K3" s="170" t="s">
        <v>9</v>
      </c>
      <c r="L3" s="170" t="s">
        <v>10</v>
      </c>
      <c r="M3" s="211"/>
    </row>
    <row r="4" spans="1:13" ht="20.100000000000001" customHeight="1">
      <c r="A4" s="149" t="s">
        <v>35</v>
      </c>
      <c r="B4" s="123"/>
      <c r="C4" s="34"/>
      <c r="D4" s="34"/>
      <c r="E4" s="34"/>
      <c r="F4" s="34"/>
      <c r="G4" s="34"/>
      <c r="H4" s="34"/>
      <c r="I4" s="34"/>
      <c r="J4" s="34"/>
      <c r="K4" s="34"/>
      <c r="L4" s="34"/>
      <c r="M4" s="35"/>
    </row>
    <row r="5" spans="1:13" ht="20.100000000000001" customHeight="1">
      <c r="A5" s="149" t="s">
        <v>37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5"/>
    </row>
    <row r="6" spans="1:13" ht="20.100000000000001" customHeight="1">
      <c r="A6" s="150" t="s">
        <v>13</v>
      </c>
      <c r="B6" s="14"/>
      <c r="C6" s="36">
        <v>0.5</v>
      </c>
      <c r="D6" s="14" t="s">
        <v>1</v>
      </c>
      <c r="E6" s="19">
        <f>G6+I6+K6</f>
        <v>198567</v>
      </c>
      <c r="F6" s="19">
        <f>TRUNC(C6*E6,0)</f>
        <v>99283</v>
      </c>
      <c r="G6" s="19"/>
      <c r="H6" s="19"/>
      <c r="I6" s="19">
        <f>IF(ISBLANK($A6),"",VLOOKUP($A6,단가표!$A$4:$D$28,4,FALSE))</f>
        <v>198567</v>
      </c>
      <c r="J6" s="19">
        <f>TRUNC(C6*I6,0)</f>
        <v>99283</v>
      </c>
      <c r="K6" s="19"/>
      <c r="L6" s="19"/>
      <c r="M6" s="37"/>
    </row>
    <row r="7" spans="1:13" ht="20.100000000000001" customHeight="1">
      <c r="A7" s="150" t="s">
        <v>36</v>
      </c>
      <c r="B7" s="14"/>
      <c r="C7" s="36">
        <v>1</v>
      </c>
      <c r="D7" s="14" t="s">
        <v>1</v>
      </c>
      <c r="E7" s="19">
        <f>G7+I7+K7</f>
        <v>162349</v>
      </c>
      <c r="F7" s="19">
        <f>TRUNC(C7*E7,0)</f>
        <v>162349</v>
      </c>
      <c r="G7" s="19"/>
      <c r="H7" s="19"/>
      <c r="I7" s="19">
        <f>IF(ISBLANK($A7),"",VLOOKUP($A7,단가표!$A$4:$D$28,4,FALSE))</f>
        <v>162349</v>
      </c>
      <c r="J7" s="19">
        <f>TRUNC(C7*I7,0)</f>
        <v>162349</v>
      </c>
      <c r="K7" s="19"/>
      <c r="L7" s="19"/>
      <c r="M7" s="37"/>
    </row>
    <row r="8" spans="1:13" ht="20.100000000000001" customHeight="1">
      <c r="A8" s="150" t="s">
        <v>14</v>
      </c>
      <c r="B8" s="14"/>
      <c r="C8" s="36">
        <v>1</v>
      </c>
      <c r="D8" s="14" t="s">
        <v>1</v>
      </c>
      <c r="E8" s="19">
        <f>G8+I8+K8</f>
        <v>142459</v>
      </c>
      <c r="F8" s="19">
        <f>TRUNC(C8*E8,0)</f>
        <v>142459</v>
      </c>
      <c r="G8" s="19"/>
      <c r="H8" s="19"/>
      <c r="I8" s="19">
        <f>IF(ISBLANK($A8),"",VLOOKUP($A8,단가표!$A$4:$D$28,4,FALSE))</f>
        <v>142459</v>
      </c>
      <c r="J8" s="19">
        <f>TRUNC(C8*I8,0)</f>
        <v>142459</v>
      </c>
      <c r="K8" s="19"/>
      <c r="L8" s="19"/>
      <c r="M8" s="37"/>
    </row>
    <row r="9" spans="1:13" ht="20.100000000000001" customHeight="1">
      <c r="A9" s="150" t="s">
        <v>16</v>
      </c>
      <c r="B9" s="14"/>
      <c r="C9" s="36">
        <v>2</v>
      </c>
      <c r="D9" s="14" t="s">
        <v>1</v>
      </c>
      <c r="E9" s="19">
        <f>G9+I9+K9</f>
        <v>109819</v>
      </c>
      <c r="F9" s="19">
        <f>TRUNC(C9*E9,0)</f>
        <v>219638</v>
      </c>
      <c r="G9" s="19"/>
      <c r="H9" s="19"/>
      <c r="I9" s="19">
        <f>IF(ISBLANK($A9),"",VLOOKUP($A9,단가표!$A$4:$D$28,4,FALSE))</f>
        <v>109819</v>
      </c>
      <c r="J9" s="19">
        <f>TRUNC(C9*I9,0)</f>
        <v>219638</v>
      </c>
      <c r="K9" s="19"/>
      <c r="L9" s="19"/>
      <c r="M9" s="37"/>
    </row>
    <row r="10" spans="1:13" ht="20.100000000000001" customHeight="1">
      <c r="A10" s="151" t="s">
        <v>38</v>
      </c>
      <c r="B10" s="14"/>
      <c r="C10" s="19"/>
      <c r="D10" s="14"/>
      <c r="E10" s="19"/>
      <c r="F10" s="19">
        <f>INT(SUM(F6:F9))</f>
        <v>623729</v>
      </c>
      <c r="G10" s="19"/>
      <c r="H10" s="19"/>
      <c r="I10" s="19"/>
      <c r="J10" s="19">
        <f>ROUNDDOWN(SUM(J6:J9),0)</f>
        <v>623729</v>
      </c>
      <c r="K10" s="19"/>
      <c r="L10" s="19"/>
      <c r="M10" s="37"/>
    </row>
    <row r="11" spans="1:13" ht="20.100000000000001" customHeight="1">
      <c r="A11" s="149" t="s">
        <v>39</v>
      </c>
      <c r="B11" s="34" t="s">
        <v>41</v>
      </c>
      <c r="C11" s="34">
        <v>1</v>
      </c>
      <c r="D11" s="34" t="s">
        <v>40</v>
      </c>
      <c r="E11" s="19"/>
      <c r="F11" s="50">
        <f>J11</f>
        <v>498980</v>
      </c>
      <c r="G11" s="34"/>
      <c r="H11" s="34"/>
      <c r="I11" s="34"/>
      <c r="J11" s="50">
        <f>TRUNC(J10*0.8,-1)</f>
        <v>498980</v>
      </c>
      <c r="K11" s="34"/>
      <c r="L11" s="34"/>
      <c r="M11" s="35"/>
    </row>
    <row r="12" spans="1:13" ht="20.100000000000001" customHeight="1">
      <c r="A12" s="152" t="s">
        <v>0</v>
      </c>
      <c r="B12" s="34"/>
      <c r="C12" s="34"/>
      <c r="D12" s="34"/>
      <c r="E12" s="34"/>
      <c r="F12" s="50">
        <f>H12+J12+L12</f>
        <v>1122709</v>
      </c>
      <c r="G12" s="34"/>
      <c r="H12" s="34"/>
      <c r="I12" s="34"/>
      <c r="J12" s="50">
        <f>J10+J11</f>
        <v>1122709</v>
      </c>
      <c r="K12" s="34"/>
      <c r="L12" s="34"/>
      <c r="M12" s="35"/>
    </row>
    <row r="13" spans="1:13" ht="20.100000000000001" customHeight="1">
      <c r="A13" s="152"/>
      <c r="B13" s="34"/>
      <c r="C13" s="34"/>
      <c r="D13" s="34"/>
      <c r="E13" s="34"/>
      <c r="F13" s="50"/>
      <c r="G13" s="34"/>
      <c r="H13" s="34"/>
      <c r="I13" s="34"/>
      <c r="J13" s="50"/>
      <c r="K13" s="34"/>
      <c r="L13" s="34"/>
      <c r="M13" s="35"/>
    </row>
    <row r="14" spans="1:13" ht="20.100000000000001" customHeight="1">
      <c r="A14" s="176" t="s">
        <v>319</v>
      </c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5"/>
    </row>
    <row r="15" spans="1:13" ht="20.100000000000001" customHeight="1">
      <c r="A15" s="13" t="s">
        <v>284</v>
      </c>
      <c r="B15" s="14"/>
      <c r="C15" s="36">
        <v>0.19</v>
      </c>
      <c r="D15" s="14" t="s">
        <v>285</v>
      </c>
      <c r="E15" s="19">
        <f t="shared" ref="E15:E27" si="0">G15+I15+K15</f>
        <v>198567</v>
      </c>
      <c r="F15" s="19">
        <f t="shared" ref="F15:F26" si="1">TRUNC(C15*E15,0)</f>
        <v>37727</v>
      </c>
      <c r="G15" s="19"/>
      <c r="H15" s="19"/>
      <c r="I15" s="19">
        <f>IF(ISBLANK($A15),"",VLOOKUP($A15,단가표!$A$4:$D$28,4,FALSE))</f>
        <v>198567</v>
      </c>
      <c r="J15" s="19">
        <f>TRUNC(C15*I15,0)</f>
        <v>37727</v>
      </c>
      <c r="K15" s="19"/>
      <c r="L15" s="19"/>
      <c r="M15" s="35"/>
    </row>
    <row r="16" spans="1:13" ht="20.100000000000001" customHeight="1">
      <c r="A16" s="13" t="s">
        <v>286</v>
      </c>
      <c r="B16" s="14"/>
      <c r="C16" s="36">
        <v>0.38</v>
      </c>
      <c r="D16" s="14" t="s">
        <v>1</v>
      </c>
      <c r="E16" s="19">
        <f t="shared" si="0"/>
        <v>162349</v>
      </c>
      <c r="F16" s="19">
        <f t="shared" si="1"/>
        <v>61692</v>
      </c>
      <c r="G16" s="19"/>
      <c r="H16" s="19"/>
      <c r="I16" s="19">
        <f>IF(ISBLANK($A16),"",VLOOKUP($A16,단가표!$A$4:$D$28,4,FALSE))</f>
        <v>162349</v>
      </c>
      <c r="J16" s="19">
        <f>TRUNC(C16*I16,0)</f>
        <v>61692</v>
      </c>
      <c r="K16" s="19"/>
      <c r="L16" s="19"/>
      <c r="M16" s="35"/>
    </row>
    <row r="17" spans="1:13" ht="20.100000000000001" customHeight="1">
      <c r="A17" s="13" t="s">
        <v>221</v>
      </c>
      <c r="B17" s="14"/>
      <c r="C17" s="36">
        <v>0.38</v>
      </c>
      <c r="D17" s="14" t="s">
        <v>287</v>
      </c>
      <c r="E17" s="19">
        <f t="shared" si="0"/>
        <v>142459</v>
      </c>
      <c r="F17" s="19">
        <f t="shared" si="1"/>
        <v>54134</v>
      </c>
      <c r="G17" s="19"/>
      <c r="H17" s="19"/>
      <c r="I17" s="19">
        <f>IF(ISBLANK($A17),"",VLOOKUP($A17,단가표!$A$4:$D$28,4,FALSE))</f>
        <v>142459</v>
      </c>
      <c r="J17" s="19">
        <f>TRUNC(C17*I17,0)</f>
        <v>54134</v>
      </c>
      <c r="K17" s="19"/>
      <c r="L17" s="19"/>
      <c r="M17" s="35"/>
    </row>
    <row r="18" spans="1:13" ht="20.100000000000001" customHeight="1">
      <c r="A18" s="13" t="s">
        <v>288</v>
      </c>
      <c r="B18" s="14"/>
      <c r="C18" s="36">
        <v>0.76</v>
      </c>
      <c r="D18" s="14" t="s">
        <v>289</v>
      </c>
      <c r="E18" s="19">
        <f t="shared" si="0"/>
        <v>133417</v>
      </c>
      <c r="F18" s="19">
        <f t="shared" si="1"/>
        <v>101396</v>
      </c>
      <c r="G18" s="19"/>
      <c r="H18" s="19"/>
      <c r="I18" s="19">
        <f>IF(ISBLANK($A18),"",VLOOKUP($A18,단가표!$A$4:$D$28,4,FALSE))</f>
        <v>133417</v>
      </c>
      <c r="J18" s="19">
        <f>TRUNC(C18*I18,0)</f>
        <v>101396</v>
      </c>
      <c r="K18" s="19"/>
      <c r="L18" s="19"/>
      <c r="M18" s="35"/>
    </row>
    <row r="19" spans="1:13" ht="20.100000000000001" customHeight="1">
      <c r="A19" s="13" t="s">
        <v>290</v>
      </c>
      <c r="B19" s="14"/>
      <c r="C19" s="36">
        <v>0.76</v>
      </c>
      <c r="D19" s="14" t="s">
        <v>1</v>
      </c>
      <c r="E19" s="19">
        <f t="shared" si="0"/>
        <v>109819</v>
      </c>
      <c r="F19" s="19">
        <f t="shared" si="1"/>
        <v>83462</v>
      </c>
      <c r="G19" s="19"/>
      <c r="H19" s="19"/>
      <c r="I19" s="19">
        <f>IF(ISBLANK($A19),"",VLOOKUP($A19,단가표!$A$4:$D$28,4,FALSE))</f>
        <v>109819</v>
      </c>
      <c r="J19" s="19">
        <f>TRUNC(C19*I19,0)</f>
        <v>83462</v>
      </c>
      <c r="K19" s="19"/>
      <c r="L19" s="19"/>
      <c r="M19" s="35"/>
    </row>
    <row r="20" spans="1:13" ht="20.100000000000001" customHeight="1">
      <c r="A20" s="13" t="s">
        <v>115</v>
      </c>
      <c r="B20" s="14"/>
      <c r="C20" s="36">
        <v>0.47</v>
      </c>
      <c r="D20" s="14" t="s">
        <v>291</v>
      </c>
      <c r="E20" s="19">
        <f t="shared" si="0"/>
        <v>34320</v>
      </c>
      <c r="F20" s="19">
        <f t="shared" si="1"/>
        <v>16130</v>
      </c>
      <c r="G20" s="19">
        <f>IF(ISBLANK($A20),"",VLOOKUP($A20,[1]단가표!$A$4:$D$28,4,FALSE))</f>
        <v>34320</v>
      </c>
      <c r="H20" s="19">
        <f t="shared" ref="H20:H25" si="2">TRUNC(G20*C20,0)</f>
        <v>16130</v>
      </c>
      <c r="I20" s="19"/>
      <c r="J20" s="19"/>
      <c r="K20" s="19"/>
      <c r="L20" s="19"/>
      <c r="M20" s="35"/>
    </row>
    <row r="21" spans="1:13" ht="20.100000000000001" customHeight="1">
      <c r="A21" s="13" t="s">
        <v>292</v>
      </c>
      <c r="B21" s="14"/>
      <c r="C21" s="51">
        <v>9.5000000000000001E-2</v>
      </c>
      <c r="D21" s="14" t="s">
        <v>291</v>
      </c>
      <c r="E21" s="19">
        <f t="shared" si="0"/>
        <v>143000</v>
      </c>
      <c r="F21" s="19">
        <f t="shared" si="1"/>
        <v>13585</v>
      </c>
      <c r="G21" s="19">
        <f>IF(ISBLANK($A21),"",VLOOKUP($A21,[1]단가표!$A$4:$D$28,4,FALSE))</f>
        <v>143000</v>
      </c>
      <c r="H21" s="19">
        <f t="shared" si="2"/>
        <v>13585</v>
      </c>
      <c r="I21" s="19"/>
      <c r="J21" s="19"/>
      <c r="K21" s="19"/>
      <c r="L21" s="19"/>
      <c r="M21" s="35"/>
    </row>
    <row r="22" spans="1:13" ht="20.100000000000001" customHeight="1">
      <c r="A22" s="13" t="s">
        <v>293</v>
      </c>
      <c r="B22" s="14"/>
      <c r="C22" s="51">
        <v>7.1999999999999998E-3</v>
      </c>
      <c r="D22" s="14" t="s">
        <v>11</v>
      </c>
      <c r="E22" s="19">
        <f t="shared" si="0"/>
        <v>487000</v>
      </c>
      <c r="F22" s="19">
        <f t="shared" si="1"/>
        <v>3506</v>
      </c>
      <c r="G22" s="19">
        <f>IF(ISBLANK($A22),"",VLOOKUP($A22,[1]단가표!$A$4:$D$28,4,FALSE))</f>
        <v>487000</v>
      </c>
      <c r="H22" s="19">
        <f t="shared" si="2"/>
        <v>3506</v>
      </c>
      <c r="I22" s="19"/>
      <c r="J22" s="19"/>
      <c r="K22" s="19"/>
      <c r="L22" s="19"/>
      <c r="M22" s="35"/>
    </row>
    <row r="23" spans="1:13" ht="20.100000000000001" customHeight="1">
      <c r="A23" s="13" t="s">
        <v>294</v>
      </c>
      <c r="B23" s="14"/>
      <c r="C23" s="51">
        <v>4.8000000000000001E-2</v>
      </c>
      <c r="D23" s="14" t="s">
        <v>291</v>
      </c>
      <c r="E23" s="19">
        <f t="shared" si="0"/>
        <v>130000</v>
      </c>
      <c r="F23" s="19">
        <f t="shared" si="1"/>
        <v>6240</v>
      </c>
      <c r="G23" s="19">
        <f>IF(ISBLANK($A23),"",VLOOKUP($A23,[1]단가표!$A$4:$D$28,4,FALSE))</f>
        <v>130000</v>
      </c>
      <c r="H23" s="19">
        <f t="shared" si="2"/>
        <v>6240</v>
      </c>
      <c r="I23" s="19"/>
      <c r="J23" s="19"/>
      <c r="K23" s="19"/>
      <c r="L23" s="19"/>
      <c r="M23" s="35"/>
    </row>
    <row r="24" spans="1:13" ht="20.100000000000001" customHeight="1">
      <c r="A24" s="13" t="s">
        <v>295</v>
      </c>
      <c r="B24" s="14"/>
      <c r="C24" s="51">
        <v>8.6E-3</v>
      </c>
      <c r="D24" s="14" t="s">
        <v>11</v>
      </c>
      <c r="E24" s="19">
        <f t="shared" si="0"/>
        <v>118000</v>
      </c>
      <c r="F24" s="19">
        <f t="shared" si="1"/>
        <v>1014</v>
      </c>
      <c r="G24" s="19">
        <f>IF(ISBLANK($A24),"",VLOOKUP($A24,[1]단가표!$A$4:$D$28,4,FALSE))</f>
        <v>118000</v>
      </c>
      <c r="H24" s="19">
        <f t="shared" si="2"/>
        <v>1014</v>
      </c>
      <c r="I24" s="19"/>
      <c r="J24" s="19"/>
      <c r="K24" s="19"/>
      <c r="L24" s="19"/>
      <c r="M24" s="35"/>
    </row>
    <row r="25" spans="1:13" ht="20.100000000000001" customHeight="1">
      <c r="A25" s="13" t="s">
        <v>47</v>
      </c>
      <c r="B25" s="14"/>
      <c r="C25" s="51">
        <v>8.6E-3</v>
      </c>
      <c r="D25" s="14" t="s">
        <v>291</v>
      </c>
      <c r="E25" s="19">
        <f t="shared" si="0"/>
        <v>150000</v>
      </c>
      <c r="F25" s="19">
        <f t="shared" si="1"/>
        <v>1290</v>
      </c>
      <c r="G25" s="19">
        <f>IF(ISBLANK($A25),"",VLOOKUP($A25,[1]단가표!$A$4:$D$28,4,FALSE))</f>
        <v>150000</v>
      </c>
      <c r="H25" s="19">
        <f t="shared" si="2"/>
        <v>1290</v>
      </c>
      <c r="I25" s="19"/>
      <c r="J25" s="19"/>
      <c r="K25" s="19"/>
      <c r="L25" s="19"/>
      <c r="M25" s="35"/>
    </row>
    <row r="26" spans="1:13" ht="20.100000000000001" customHeight="1">
      <c r="A26" s="39" t="s">
        <v>227</v>
      </c>
      <c r="B26" s="49">
        <v>0.05</v>
      </c>
      <c r="C26" s="15">
        <v>1</v>
      </c>
      <c r="D26" s="14" t="s">
        <v>296</v>
      </c>
      <c r="E26" s="19">
        <f t="shared" si="0"/>
        <v>2088</v>
      </c>
      <c r="F26" s="19">
        <f t="shared" si="1"/>
        <v>2088</v>
      </c>
      <c r="G26" s="19">
        <f>TRUNC(SUM(H20:H25)*B26,0)</f>
        <v>2088</v>
      </c>
      <c r="H26" s="19">
        <f>TRUNC(G26*C26,1)</f>
        <v>2088</v>
      </c>
      <c r="I26" s="19"/>
      <c r="J26" s="19"/>
      <c r="K26" s="19"/>
      <c r="L26" s="19"/>
      <c r="M26" s="35"/>
    </row>
    <row r="27" spans="1:13" ht="20.100000000000001" customHeight="1">
      <c r="A27" s="39" t="s">
        <v>297</v>
      </c>
      <c r="B27" s="52">
        <v>2.6</v>
      </c>
      <c r="C27" s="36">
        <v>1</v>
      </c>
      <c r="D27" s="14" t="s">
        <v>40</v>
      </c>
      <c r="E27" s="19">
        <f t="shared" si="0"/>
        <v>211385</v>
      </c>
      <c r="F27" s="19">
        <f>TRUNC(E27/B27,0)</f>
        <v>81301</v>
      </c>
      <c r="G27" s="19">
        <v>120559</v>
      </c>
      <c r="H27" s="19">
        <f>TRUNC(G27/B27,0)</f>
        <v>46368</v>
      </c>
      <c r="I27" s="19"/>
      <c r="J27" s="19"/>
      <c r="K27" s="19">
        <v>90826</v>
      </c>
      <c r="L27" s="19">
        <f>TRUNC(K27/B27,0)</f>
        <v>34933</v>
      </c>
      <c r="M27" s="35"/>
    </row>
    <row r="28" spans="1:13" ht="20.100000000000001" customHeight="1">
      <c r="A28" s="38" t="s">
        <v>0</v>
      </c>
      <c r="B28" s="14"/>
      <c r="C28" s="19"/>
      <c r="D28" s="14"/>
      <c r="E28" s="19"/>
      <c r="F28" s="19">
        <f>SUM(F15:F27)</f>
        <v>463565</v>
      </c>
      <c r="G28" s="19"/>
      <c r="H28" s="19">
        <f>ROUNDDOWN(SUM(H15:H27),0)</f>
        <v>90221</v>
      </c>
      <c r="I28" s="19"/>
      <c r="J28" s="19">
        <f>ROUNDDOWN(SUM(J15:J27),0)</f>
        <v>338411</v>
      </c>
      <c r="K28" s="19"/>
      <c r="L28" s="19">
        <f>SUM(L15:L27)</f>
        <v>34933</v>
      </c>
      <c r="M28" s="35"/>
    </row>
    <row r="29" spans="1:13" ht="20.100000000000001" customHeight="1">
      <c r="A29" s="152"/>
      <c r="B29" s="34"/>
      <c r="C29" s="34"/>
      <c r="D29" s="34"/>
      <c r="E29" s="34"/>
      <c r="F29" s="50"/>
      <c r="G29" s="34"/>
      <c r="H29" s="34"/>
      <c r="I29" s="34"/>
      <c r="J29" s="50"/>
      <c r="K29" s="34"/>
      <c r="L29" s="34"/>
      <c r="M29" s="35"/>
    </row>
    <row r="30" spans="1:13" ht="20.100000000000001" customHeight="1">
      <c r="A30" s="149" t="s">
        <v>320</v>
      </c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5"/>
    </row>
    <row r="31" spans="1:13" ht="20.100000000000001" customHeight="1">
      <c r="A31" s="150" t="s">
        <v>13</v>
      </c>
      <c r="B31" s="14"/>
      <c r="C31" s="36">
        <v>0.12</v>
      </c>
      <c r="D31" s="14" t="s">
        <v>1</v>
      </c>
      <c r="E31" s="19">
        <f t="shared" ref="E31:E38" si="3">G31+I31+K31</f>
        <v>198567</v>
      </c>
      <c r="F31" s="19">
        <f>TRUNC(C31*E31,0)</f>
        <v>23828</v>
      </c>
      <c r="G31" s="19"/>
      <c r="H31" s="19"/>
      <c r="I31" s="19">
        <f>IF(ISBLANK($A31),"",VLOOKUP($A31,단가표!$A$4:$D$28,4,FALSE))</f>
        <v>198567</v>
      </c>
      <c r="J31" s="19">
        <f>TRUNC(C31*I31,0)</f>
        <v>23828</v>
      </c>
      <c r="K31" s="19"/>
      <c r="L31" s="19"/>
      <c r="M31" s="35"/>
    </row>
    <row r="32" spans="1:13" ht="20.100000000000001" customHeight="1">
      <c r="A32" s="150" t="s">
        <v>36</v>
      </c>
      <c r="B32" s="14"/>
      <c r="C32" s="36">
        <v>0.25</v>
      </c>
      <c r="D32" s="14" t="s">
        <v>1</v>
      </c>
      <c r="E32" s="19">
        <f t="shared" si="3"/>
        <v>162349</v>
      </c>
      <c r="F32" s="19">
        <f t="shared" ref="F32:F37" si="4">TRUNC(C32*E32,0)</f>
        <v>40587</v>
      </c>
      <c r="G32" s="19"/>
      <c r="H32" s="19"/>
      <c r="I32" s="19">
        <f>IF(ISBLANK($A32),"",VLOOKUP($A32,단가표!$A$4:$D$28,4,FALSE))</f>
        <v>162349</v>
      </c>
      <c r="J32" s="19">
        <f>TRUNC(C32*I32,0)</f>
        <v>40587</v>
      </c>
      <c r="K32" s="19"/>
      <c r="L32" s="19"/>
      <c r="M32" s="35"/>
    </row>
    <row r="33" spans="1:13" ht="20.100000000000001" customHeight="1">
      <c r="A33" s="150" t="s">
        <v>14</v>
      </c>
      <c r="B33" s="14"/>
      <c r="C33" s="36">
        <v>0.25</v>
      </c>
      <c r="D33" s="14" t="s">
        <v>1</v>
      </c>
      <c r="E33" s="19">
        <f t="shared" si="3"/>
        <v>142459</v>
      </c>
      <c r="F33" s="19">
        <f t="shared" si="4"/>
        <v>35614</v>
      </c>
      <c r="G33" s="19"/>
      <c r="H33" s="19"/>
      <c r="I33" s="19">
        <f>IF(ISBLANK($A33),"",VLOOKUP($A33,단가표!$A$4:$D$28,4,FALSE))</f>
        <v>142459</v>
      </c>
      <c r="J33" s="19">
        <f>TRUNC(C33*I33,0)</f>
        <v>35614</v>
      </c>
      <c r="K33" s="19"/>
      <c r="L33" s="19"/>
      <c r="M33" s="35"/>
    </row>
    <row r="34" spans="1:13" ht="20.100000000000001" customHeight="1">
      <c r="A34" s="150" t="s">
        <v>15</v>
      </c>
      <c r="B34" s="14"/>
      <c r="C34" s="36">
        <v>0.5</v>
      </c>
      <c r="D34" s="14" t="s">
        <v>1</v>
      </c>
      <c r="E34" s="19">
        <f t="shared" si="3"/>
        <v>133417</v>
      </c>
      <c r="F34" s="19">
        <f t="shared" si="4"/>
        <v>66708</v>
      </c>
      <c r="G34" s="19"/>
      <c r="H34" s="19"/>
      <c r="I34" s="19">
        <f>IF(ISBLANK($A34),"",VLOOKUP($A34,단가표!$A$4:$D$28,4,FALSE))</f>
        <v>133417</v>
      </c>
      <c r="J34" s="19">
        <f>TRUNC(C34*I34,0)</f>
        <v>66708</v>
      </c>
      <c r="K34" s="19"/>
      <c r="L34" s="19"/>
      <c r="M34" s="35"/>
    </row>
    <row r="35" spans="1:13" ht="20.100000000000001" customHeight="1">
      <c r="A35" s="150" t="s">
        <v>16</v>
      </c>
      <c r="B35" s="14"/>
      <c r="C35" s="36">
        <v>0.5</v>
      </c>
      <c r="D35" s="14" t="s">
        <v>1</v>
      </c>
      <c r="E35" s="19">
        <f t="shared" si="3"/>
        <v>109819</v>
      </c>
      <c r="F35" s="19">
        <f t="shared" si="4"/>
        <v>54909</v>
      </c>
      <c r="G35" s="19"/>
      <c r="H35" s="19"/>
      <c r="I35" s="19">
        <f>IF(ISBLANK($A35),"",VLOOKUP($A35,단가표!$A$4:$D$28,4,FALSE))</f>
        <v>109819</v>
      </c>
      <c r="J35" s="19">
        <f>TRUNC(C35*I35,0)</f>
        <v>54909</v>
      </c>
      <c r="K35" s="19"/>
      <c r="L35" s="19"/>
      <c r="M35" s="35"/>
    </row>
    <row r="36" spans="1:13" ht="20.100000000000001" customHeight="1">
      <c r="A36" s="150" t="s">
        <v>42</v>
      </c>
      <c r="B36" s="14"/>
      <c r="C36" s="51">
        <v>6.4000000000000003E-3</v>
      </c>
      <c r="D36" s="14" t="s">
        <v>11</v>
      </c>
      <c r="E36" s="19">
        <f t="shared" si="3"/>
        <v>340000</v>
      </c>
      <c r="F36" s="19">
        <f t="shared" si="4"/>
        <v>2176</v>
      </c>
      <c r="G36" s="19">
        <f>IF(ISBLANK($A36),"",VLOOKUP($A36,단가표!$A$4:$D$28,4,FALSE))</f>
        <v>340000</v>
      </c>
      <c r="H36" s="19">
        <f>TRUNC(G36*C36,0)</f>
        <v>2176</v>
      </c>
      <c r="I36" s="19"/>
      <c r="J36" s="19"/>
      <c r="K36" s="19"/>
      <c r="L36" s="19"/>
      <c r="M36" s="35"/>
    </row>
    <row r="37" spans="1:13" ht="20.100000000000001" customHeight="1">
      <c r="A37" s="153" t="s">
        <v>43</v>
      </c>
      <c r="B37" s="49">
        <v>0.05</v>
      </c>
      <c r="C37" s="15">
        <v>1</v>
      </c>
      <c r="D37" s="14" t="s">
        <v>40</v>
      </c>
      <c r="E37" s="19">
        <f t="shared" si="3"/>
        <v>108</v>
      </c>
      <c r="F37" s="19">
        <f t="shared" si="4"/>
        <v>108</v>
      </c>
      <c r="G37" s="19">
        <f>TRUNC(H36*B37,0)</f>
        <v>108</v>
      </c>
      <c r="H37" s="19">
        <f>TRUNC(G37*C37,1)</f>
        <v>108</v>
      </c>
      <c r="I37" s="19"/>
      <c r="J37" s="19"/>
      <c r="K37" s="19"/>
      <c r="L37" s="19"/>
      <c r="M37" s="35"/>
    </row>
    <row r="38" spans="1:13" ht="20.100000000000001" customHeight="1">
      <c r="A38" s="153" t="s">
        <v>44</v>
      </c>
      <c r="B38" s="52">
        <v>3.96</v>
      </c>
      <c r="C38" s="36">
        <v>1</v>
      </c>
      <c r="D38" s="14" t="s">
        <v>40</v>
      </c>
      <c r="E38" s="19">
        <f t="shared" si="3"/>
        <v>211385</v>
      </c>
      <c r="F38" s="19">
        <f>TRUNC(E38/B38,0)</f>
        <v>53380</v>
      </c>
      <c r="G38" s="19">
        <v>120559</v>
      </c>
      <c r="H38" s="19">
        <f>TRUNC(G38/B38,0)</f>
        <v>30444</v>
      </c>
      <c r="I38" s="19"/>
      <c r="J38" s="19"/>
      <c r="K38" s="19">
        <v>90826</v>
      </c>
      <c r="L38" s="19">
        <f>TRUNC(K38/B38,0)</f>
        <v>22935</v>
      </c>
      <c r="M38" s="35"/>
    </row>
    <row r="39" spans="1:13" ht="20.100000000000001" customHeight="1">
      <c r="A39" s="151" t="s">
        <v>0</v>
      </c>
      <c r="B39" s="14"/>
      <c r="C39" s="19"/>
      <c r="D39" s="14"/>
      <c r="E39" s="19"/>
      <c r="F39" s="19">
        <f>H39+J39+L39</f>
        <v>277309</v>
      </c>
      <c r="G39" s="19"/>
      <c r="H39" s="19">
        <f>ROUNDDOWN(SUM(H31:H38),0)</f>
        <v>32728</v>
      </c>
      <c r="I39" s="19"/>
      <c r="J39" s="19">
        <f>ROUNDDOWN(SUM(J31:J38),0)</f>
        <v>221646</v>
      </c>
      <c r="K39" s="19"/>
      <c r="L39" s="19">
        <f>SUM(L31:L38)</f>
        <v>22935</v>
      </c>
      <c r="M39" s="37"/>
    </row>
    <row r="40" spans="1:13" ht="20.100000000000001" customHeight="1">
      <c r="A40" s="150"/>
      <c r="B40" s="14"/>
      <c r="C40" s="36"/>
      <c r="D40" s="14"/>
      <c r="E40" s="19"/>
      <c r="F40" s="19"/>
      <c r="G40" s="19"/>
      <c r="H40" s="19"/>
      <c r="I40" s="19"/>
      <c r="J40" s="19"/>
      <c r="K40" s="19"/>
      <c r="L40" s="19"/>
      <c r="M40" s="37"/>
    </row>
    <row r="41" spans="1:13" ht="20.100000000000001" customHeight="1">
      <c r="A41" s="149" t="s">
        <v>321</v>
      </c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7"/>
    </row>
    <row r="42" spans="1:13" ht="20.100000000000001" customHeight="1">
      <c r="A42" s="150" t="s">
        <v>13</v>
      </c>
      <c r="B42" s="14"/>
      <c r="C42" s="36">
        <v>0.48</v>
      </c>
      <c r="D42" s="14" t="s">
        <v>1</v>
      </c>
      <c r="E42" s="19">
        <f>G42+I42+K42</f>
        <v>198567</v>
      </c>
      <c r="F42" s="19">
        <f>TRUNC(C42*E42,0)</f>
        <v>95312</v>
      </c>
      <c r="G42" s="19"/>
      <c r="H42" s="19"/>
      <c r="I42" s="19">
        <f>IF(ISBLANK($A42),"",VLOOKUP($A42,단가표!$A$4:$D$28,4,FALSE))</f>
        <v>198567</v>
      </c>
      <c r="J42" s="19">
        <f>TRUNC(C42*I42,0)</f>
        <v>95312</v>
      </c>
      <c r="K42" s="19"/>
      <c r="L42" s="19"/>
      <c r="M42" s="37"/>
    </row>
    <row r="43" spans="1:13" ht="20.100000000000001" customHeight="1">
      <c r="A43" s="150" t="s">
        <v>36</v>
      </c>
      <c r="B43" s="14"/>
      <c r="C43" s="36">
        <v>0.97</v>
      </c>
      <c r="D43" s="14" t="s">
        <v>1</v>
      </c>
      <c r="E43" s="19">
        <f>G43+I43+K43</f>
        <v>162349</v>
      </c>
      <c r="F43" s="19">
        <f t="shared" ref="F43:F52" si="5">TRUNC(C43*E43,0)</f>
        <v>157478</v>
      </c>
      <c r="G43" s="19"/>
      <c r="H43" s="19"/>
      <c r="I43" s="19">
        <f>IF(ISBLANK($A43),"",VLOOKUP($A43,단가표!$A$4:$D$28,4,FALSE))</f>
        <v>162349</v>
      </c>
      <c r="J43" s="19">
        <f>TRUNC(C43*I43,0)</f>
        <v>157478</v>
      </c>
      <c r="K43" s="19"/>
      <c r="L43" s="19"/>
      <c r="M43" s="37"/>
    </row>
    <row r="44" spans="1:13" ht="20.100000000000001" customHeight="1">
      <c r="A44" s="150" t="s">
        <v>14</v>
      </c>
      <c r="B44" s="14"/>
      <c r="C44" s="36">
        <v>0.97</v>
      </c>
      <c r="D44" s="14" t="s">
        <v>1</v>
      </c>
      <c r="E44" s="19">
        <f>G44+I44+K44</f>
        <v>142459</v>
      </c>
      <c r="F44" s="19">
        <f t="shared" si="5"/>
        <v>138185</v>
      </c>
      <c r="G44" s="19"/>
      <c r="H44" s="19"/>
      <c r="I44" s="19">
        <f>IF(ISBLANK($A44),"",VLOOKUP($A44,단가표!$A$4:$D$28,4,FALSE))</f>
        <v>142459</v>
      </c>
      <c r="J44" s="19">
        <f>TRUNC(C44*I44,0)</f>
        <v>138185</v>
      </c>
      <c r="K44" s="19"/>
      <c r="L44" s="19"/>
      <c r="M44" s="37"/>
    </row>
    <row r="45" spans="1:13" ht="20.100000000000001" customHeight="1">
      <c r="A45" s="150" t="s">
        <v>15</v>
      </c>
      <c r="B45" s="14"/>
      <c r="C45" s="36">
        <v>1.94</v>
      </c>
      <c r="D45" s="14" t="s">
        <v>1</v>
      </c>
      <c r="E45" s="19">
        <f t="shared" ref="E45:E53" si="6">G45+I45+K45</f>
        <v>133417</v>
      </c>
      <c r="F45" s="19">
        <f t="shared" si="5"/>
        <v>258828</v>
      </c>
      <c r="G45" s="19"/>
      <c r="H45" s="19"/>
      <c r="I45" s="19">
        <f>IF(ISBLANK($A45),"",VLOOKUP($A45,단가표!$A$4:$D$28,4,FALSE))</f>
        <v>133417</v>
      </c>
      <c r="J45" s="19">
        <f>TRUNC(C45*I45,0)</f>
        <v>258828</v>
      </c>
      <c r="K45" s="19"/>
      <c r="L45" s="19"/>
      <c r="M45" s="37"/>
    </row>
    <row r="46" spans="1:13" ht="20.100000000000001" customHeight="1">
      <c r="A46" s="150" t="s">
        <v>16</v>
      </c>
      <c r="B46" s="14"/>
      <c r="C46" s="36">
        <v>1.94</v>
      </c>
      <c r="D46" s="14" t="s">
        <v>1</v>
      </c>
      <c r="E46" s="19">
        <f t="shared" si="6"/>
        <v>109819</v>
      </c>
      <c r="F46" s="19">
        <f t="shared" si="5"/>
        <v>213048</v>
      </c>
      <c r="G46" s="19"/>
      <c r="H46" s="19"/>
      <c r="I46" s="19">
        <f>IF(ISBLANK($A46),"",VLOOKUP($A46,단가표!$A$4:$D$28,4,FALSE))</f>
        <v>109819</v>
      </c>
      <c r="J46" s="19">
        <f>TRUNC(C46*I46,0)</f>
        <v>213048</v>
      </c>
      <c r="K46" s="19"/>
      <c r="L46" s="19"/>
      <c r="M46" s="37"/>
    </row>
    <row r="47" spans="1:13" ht="20.100000000000001" customHeight="1">
      <c r="A47" s="150" t="s">
        <v>50</v>
      </c>
      <c r="B47" s="14"/>
      <c r="C47" s="40">
        <v>4.8000000000000001E-2</v>
      </c>
      <c r="D47" s="14" t="s">
        <v>11</v>
      </c>
      <c r="E47" s="19">
        <f t="shared" si="6"/>
        <v>1200000</v>
      </c>
      <c r="F47" s="19">
        <f t="shared" si="5"/>
        <v>57600</v>
      </c>
      <c r="G47" s="19">
        <f>IF(ISBLANK($A47),"",VLOOKUP($A47,단가표!$A$4:$D$28,4,FALSE))</f>
        <v>1200000</v>
      </c>
      <c r="H47" s="19">
        <f>TRUNC(G47*C47,0)</f>
        <v>57600</v>
      </c>
      <c r="I47" s="19"/>
      <c r="J47" s="19"/>
      <c r="K47" s="19"/>
      <c r="L47" s="19"/>
      <c r="M47" s="37"/>
    </row>
    <row r="48" spans="1:13" ht="20.100000000000001" customHeight="1">
      <c r="A48" s="150" t="s">
        <v>46</v>
      </c>
      <c r="B48" s="14"/>
      <c r="C48" s="40">
        <v>1.4E-2</v>
      </c>
      <c r="D48" s="14" t="s">
        <v>11</v>
      </c>
      <c r="E48" s="19">
        <f t="shared" si="6"/>
        <v>487000</v>
      </c>
      <c r="F48" s="19">
        <f t="shared" si="5"/>
        <v>6818</v>
      </c>
      <c r="G48" s="19">
        <f>IF(ISBLANK($A48),"",VLOOKUP($A48,단가표!$A$4:$D$28,4,FALSE))</f>
        <v>487000</v>
      </c>
      <c r="H48" s="19">
        <f>TRUNC(G48*C48,0)</f>
        <v>6818</v>
      </c>
      <c r="I48" s="19"/>
      <c r="J48" s="19"/>
      <c r="K48" s="19"/>
      <c r="L48" s="19"/>
      <c r="M48" s="35"/>
    </row>
    <row r="49" spans="1:13" ht="20.100000000000001" customHeight="1">
      <c r="A49" s="150" t="s">
        <v>45</v>
      </c>
      <c r="B49" s="14"/>
      <c r="C49" s="36">
        <v>0.09</v>
      </c>
      <c r="D49" s="14" t="s">
        <v>11</v>
      </c>
      <c r="E49" s="19">
        <f t="shared" si="6"/>
        <v>130000</v>
      </c>
      <c r="F49" s="19">
        <f t="shared" si="5"/>
        <v>11700</v>
      </c>
      <c r="G49" s="19">
        <f>IF(ISBLANK($A49),"",VLOOKUP($A49,단가표!$A$4:$D$28,4,FALSE))</f>
        <v>130000</v>
      </c>
      <c r="H49" s="19">
        <f>TRUNC(G49*C49,0)</f>
        <v>11700</v>
      </c>
      <c r="I49" s="19"/>
      <c r="J49" s="19"/>
      <c r="K49" s="19"/>
      <c r="L49" s="19"/>
      <c r="M49" s="35"/>
    </row>
    <row r="50" spans="1:13" ht="20.100000000000001" customHeight="1">
      <c r="A50" s="150" t="s">
        <v>49</v>
      </c>
      <c r="B50" s="14"/>
      <c r="C50" s="40">
        <v>1.7999999999999999E-2</v>
      </c>
      <c r="D50" s="14" t="s">
        <v>11</v>
      </c>
      <c r="E50" s="19">
        <f t="shared" si="6"/>
        <v>118000</v>
      </c>
      <c r="F50" s="19">
        <f t="shared" si="5"/>
        <v>2124</v>
      </c>
      <c r="G50" s="19">
        <f>IF(ISBLANK($A50),"",VLOOKUP($A50,단가표!$A$4:$D$28,4,FALSE))</f>
        <v>118000</v>
      </c>
      <c r="H50" s="19">
        <f>TRUNC(G50*C50,0)</f>
        <v>2124</v>
      </c>
      <c r="I50" s="19"/>
      <c r="J50" s="19"/>
      <c r="K50" s="19"/>
      <c r="L50" s="19"/>
      <c r="M50" s="37"/>
    </row>
    <row r="51" spans="1:13" ht="20.100000000000001" customHeight="1">
      <c r="A51" s="150" t="s">
        <v>47</v>
      </c>
      <c r="B51" s="14"/>
      <c r="C51" s="40">
        <v>1.7999999999999999E-2</v>
      </c>
      <c r="D51" s="14" t="s">
        <v>11</v>
      </c>
      <c r="E51" s="19">
        <f t="shared" si="6"/>
        <v>150000</v>
      </c>
      <c r="F51" s="19">
        <f t="shared" si="5"/>
        <v>2700</v>
      </c>
      <c r="G51" s="19">
        <f>IF(ISBLANK($A51),"",VLOOKUP($A51,단가표!$A$4:$D$28,4,FALSE))</f>
        <v>150000</v>
      </c>
      <c r="H51" s="19">
        <f>TRUNC(G51*C51,0)</f>
        <v>2700</v>
      </c>
      <c r="I51" s="19"/>
      <c r="J51" s="19"/>
      <c r="K51" s="19"/>
      <c r="L51" s="19"/>
      <c r="M51" s="37"/>
    </row>
    <row r="52" spans="1:13" ht="20.100000000000001" customHeight="1">
      <c r="A52" s="153" t="s">
        <v>43</v>
      </c>
      <c r="B52" s="49">
        <v>0.05</v>
      </c>
      <c r="C52" s="15">
        <v>1</v>
      </c>
      <c r="D52" s="14" t="s">
        <v>40</v>
      </c>
      <c r="E52" s="19">
        <f t="shared" si="6"/>
        <v>4047</v>
      </c>
      <c r="F52" s="19">
        <f t="shared" si="5"/>
        <v>4047</v>
      </c>
      <c r="G52" s="15">
        <f>TRUNC(SUM(H47:H51)*B52,0)</f>
        <v>4047</v>
      </c>
      <c r="H52" s="19">
        <f>TRUNC(G52*C52,1)</f>
        <v>4047</v>
      </c>
      <c r="I52" s="19"/>
      <c r="J52" s="19"/>
      <c r="K52" s="19"/>
      <c r="L52" s="19"/>
      <c r="M52" s="37"/>
    </row>
    <row r="53" spans="1:13" ht="20.100000000000001" customHeight="1">
      <c r="A53" s="153" t="s">
        <v>44</v>
      </c>
      <c r="B53" s="52">
        <v>1.03</v>
      </c>
      <c r="C53" s="36">
        <v>1</v>
      </c>
      <c r="D53" s="14" t="s">
        <v>40</v>
      </c>
      <c r="E53" s="19">
        <f t="shared" si="6"/>
        <v>211385</v>
      </c>
      <c r="F53" s="19">
        <f>TRUNC(E53/B53,0)</f>
        <v>205228</v>
      </c>
      <c r="G53" s="19">
        <v>120559</v>
      </c>
      <c r="H53" s="19">
        <f>TRUNC(G53/B53,0)</f>
        <v>117047</v>
      </c>
      <c r="I53" s="19"/>
      <c r="J53" s="19"/>
      <c r="K53" s="19">
        <v>90826</v>
      </c>
      <c r="L53" s="19">
        <f>TRUNC(K53/B53,0)</f>
        <v>88180</v>
      </c>
      <c r="M53" s="37"/>
    </row>
    <row r="54" spans="1:13" ht="20.100000000000001" customHeight="1">
      <c r="A54" s="151" t="s">
        <v>0</v>
      </c>
      <c r="B54" s="14"/>
      <c r="C54" s="19"/>
      <c r="D54" s="14"/>
      <c r="E54" s="19"/>
      <c r="F54" s="19">
        <f>SUM(F42:F53)</f>
        <v>1153068</v>
      </c>
      <c r="G54" s="19"/>
      <c r="H54" s="19">
        <f>ROUNDDOWN(SUM(H42:H53),0)</f>
        <v>202036</v>
      </c>
      <c r="I54" s="19"/>
      <c r="J54" s="19">
        <f>ROUNDDOWN(SUM(J42:J53),0)</f>
        <v>862851</v>
      </c>
      <c r="K54" s="19"/>
      <c r="L54" s="19">
        <f>SUM(L42:L53)</f>
        <v>88180</v>
      </c>
      <c r="M54" s="37"/>
    </row>
    <row r="55" spans="1:13" ht="20.100000000000001" customHeight="1">
      <c r="A55" s="174"/>
      <c r="B55" s="175"/>
      <c r="C55" s="175"/>
      <c r="D55" s="175"/>
      <c r="E55" s="175"/>
      <c r="F55" s="175"/>
      <c r="G55" s="175"/>
      <c r="H55" s="175"/>
      <c r="I55" s="175"/>
      <c r="J55" s="175"/>
      <c r="K55" s="175"/>
      <c r="L55" s="175"/>
      <c r="M55" s="37"/>
    </row>
    <row r="56" spans="1:13" ht="20.100000000000001" customHeight="1">
      <c r="A56" s="149" t="s">
        <v>322</v>
      </c>
      <c r="B56" s="34"/>
      <c r="C56" s="34"/>
      <c r="D56" s="34"/>
      <c r="E56" s="34"/>
      <c r="F56" s="34"/>
      <c r="G56" s="34"/>
      <c r="H56" s="34"/>
      <c r="I56" s="34"/>
      <c r="J56" s="34"/>
      <c r="K56" s="34"/>
      <c r="L56" s="34"/>
      <c r="M56" s="37"/>
    </row>
    <row r="57" spans="1:13" ht="20.100000000000001" customHeight="1">
      <c r="A57" s="150" t="s">
        <v>13</v>
      </c>
      <c r="B57" s="14"/>
      <c r="C57" s="36">
        <v>0.08</v>
      </c>
      <c r="D57" s="14" t="s">
        <v>1</v>
      </c>
      <c r="E57" s="19">
        <f t="shared" ref="E57:E64" si="7">G57+I57+K57</f>
        <v>198567</v>
      </c>
      <c r="F57" s="19">
        <f>TRUNC(C57*E57,0)</f>
        <v>15885</v>
      </c>
      <c r="G57" s="19"/>
      <c r="H57" s="19"/>
      <c r="I57" s="19">
        <f>IF(ISBLANK($A57),"",VLOOKUP($A57,단가표!$A$4:$D$28,4,FALSE))</f>
        <v>198567</v>
      </c>
      <c r="J57" s="19">
        <f>TRUNC(C57*I57,0)</f>
        <v>15885</v>
      </c>
      <c r="K57" s="19"/>
      <c r="L57" s="19"/>
      <c r="M57" s="37"/>
    </row>
    <row r="58" spans="1:13" ht="20.100000000000001" customHeight="1">
      <c r="A58" s="150" t="s">
        <v>36</v>
      </c>
      <c r="B58" s="14"/>
      <c r="C58" s="36">
        <v>0.16</v>
      </c>
      <c r="D58" s="14" t="s">
        <v>1</v>
      </c>
      <c r="E58" s="19">
        <f t="shared" si="7"/>
        <v>162349</v>
      </c>
      <c r="F58" s="19">
        <f t="shared" ref="F58:F63" si="8">TRUNC(C58*E58,0)</f>
        <v>25975</v>
      </c>
      <c r="G58" s="19"/>
      <c r="H58" s="19"/>
      <c r="I58" s="19">
        <f>IF(ISBLANK($A58),"",VLOOKUP($A58,단가표!$A$4:$D$28,4,FALSE))</f>
        <v>162349</v>
      </c>
      <c r="J58" s="19">
        <f>TRUNC(C58*I58,0)</f>
        <v>25975</v>
      </c>
      <c r="K58" s="19"/>
      <c r="L58" s="19"/>
      <c r="M58" s="37"/>
    </row>
    <row r="59" spans="1:13" ht="20.100000000000001" customHeight="1">
      <c r="A59" s="150" t="s">
        <v>14</v>
      </c>
      <c r="B59" s="14"/>
      <c r="C59" s="36">
        <v>0.16</v>
      </c>
      <c r="D59" s="14" t="s">
        <v>1</v>
      </c>
      <c r="E59" s="19">
        <f t="shared" si="7"/>
        <v>142459</v>
      </c>
      <c r="F59" s="19">
        <f t="shared" si="8"/>
        <v>22793</v>
      </c>
      <c r="G59" s="19"/>
      <c r="H59" s="19"/>
      <c r="I59" s="19">
        <f>IF(ISBLANK($A59),"",VLOOKUP($A59,단가표!$A$4:$D$28,4,FALSE))</f>
        <v>142459</v>
      </c>
      <c r="J59" s="19">
        <f>TRUNC(C59*I59,0)</f>
        <v>22793</v>
      </c>
      <c r="K59" s="19"/>
      <c r="L59" s="19"/>
      <c r="M59" s="37"/>
    </row>
    <row r="60" spans="1:13" ht="20.100000000000001" customHeight="1">
      <c r="A60" s="150" t="s">
        <v>15</v>
      </c>
      <c r="B60" s="14"/>
      <c r="C60" s="36">
        <v>0.33</v>
      </c>
      <c r="D60" s="14" t="s">
        <v>1</v>
      </c>
      <c r="E60" s="19">
        <f t="shared" si="7"/>
        <v>133417</v>
      </c>
      <c r="F60" s="19">
        <f t="shared" si="8"/>
        <v>44027</v>
      </c>
      <c r="G60" s="19"/>
      <c r="H60" s="19"/>
      <c r="I60" s="19">
        <f>IF(ISBLANK($A60),"",VLOOKUP($A60,단가표!$A$4:$D$28,4,FALSE))</f>
        <v>133417</v>
      </c>
      <c r="J60" s="19">
        <f>TRUNC(C60*I60,0)</f>
        <v>44027</v>
      </c>
      <c r="K60" s="19"/>
      <c r="L60" s="19"/>
      <c r="M60" s="37"/>
    </row>
    <row r="61" spans="1:13" ht="20.100000000000001" customHeight="1">
      <c r="A61" s="150" t="s">
        <v>16</v>
      </c>
      <c r="B61" s="14"/>
      <c r="C61" s="36">
        <v>0.33</v>
      </c>
      <c r="D61" s="14" t="s">
        <v>1</v>
      </c>
      <c r="E61" s="19">
        <f t="shared" si="7"/>
        <v>109819</v>
      </c>
      <c r="F61" s="19">
        <f t="shared" si="8"/>
        <v>36240</v>
      </c>
      <c r="G61" s="19"/>
      <c r="H61" s="19"/>
      <c r="I61" s="19">
        <f>IF(ISBLANK($A61),"",VLOOKUP($A61,단가표!$A$4:$D$28,4,FALSE))</f>
        <v>109819</v>
      </c>
      <c r="J61" s="19">
        <f>TRUNC(C61*I61,0)</f>
        <v>36240</v>
      </c>
      <c r="K61" s="19"/>
      <c r="L61" s="19"/>
      <c r="M61" s="37"/>
    </row>
    <row r="62" spans="1:13" ht="20.100000000000001" customHeight="1">
      <c r="A62" s="150" t="s">
        <v>42</v>
      </c>
      <c r="B62" s="14"/>
      <c r="C62" s="51">
        <v>4.4000000000000003E-3</v>
      </c>
      <c r="D62" s="14" t="s">
        <v>11</v>
      </c>
      <c r="E62" s="19">
        <f t="shared" si="7"/>
        <v>340000</v>
      </c>
      <c r="F62" s="19">
        <f t="shared" si="8"/>
        <v>1496</v>
      </c>
      <c r="G62" s="19">
        <f>IF(ISBLANK($A62),"",VLOOKUP($A62,단가표!$A$4:$D$28,4,FALSE))</f>
        <v>340000</v>
      </c>
      <c r="H62" s="19">
        <f>TRUNC(G62*C62,0)</f>
        <v>1496</v>
      </c>
      <c r="I62" s="19"/>
      <c r="J62" s="19"/>
      <c r="K62" s="19"/>
      <c r="L62" s="19"/>
      <c r="M62" s="37"/>
    </row>
    <row r="63" spans="1:13" ht="20.100000000000001" customHeight="1">
      <c r="A63" s="153" t="s">
        <v>43</v>
      </c>
      <c r="B63" s="49">
        <v>0.05</v>
      </c>
      <c r="C63" s="15">
        <v>1</v>
      </c>
      <c r="D63" s="14" t="s">
        <v>40</v>
      </c>
      <c r="E63" s="19">
        <f t="shared" si="7"/>
        <v>74</v>
      </c>
      <c r="F63" s="19">
        <f t="shared" si="8"/>
        <v>74</v>
      </c>
      <c r="G63" s="19">
        <f>TRUNC(H62*B63,0)</f>
        <v>74</v>
      </c>
      <c r="H63" s="19">
        <f>TRUNC(G63*C63,1)</f>
        <v>74</v>
      </c>
      <c r="I63" s="19"/>
      <c r="J63" s="19"/>
      <c r="K63" s="19"/>
      <c r="L63" s="19"/>
      <c r="M63" s="35"/>
    </row>
    <row r="64" spans="1:13" ht="20.100000000000001" customHeight="1">
      <c r="A64" s="153" t="s">
        <v>44</v>
      </c>
      <c r="B64" s="52">
        <v>5.9</v>
      </c>
      <c r="C64" s="36">
        <v>1</v>
      </c>
      <c r="D64" s="14" t="s">
        <v>40</v>
      </c>
      <c r="E64" s="19">
        <f t="shared" si="7"/>
        <v>211385</v>
      </c>
      <c r="F64" s="15">
        <f>TRUNC(E64/B64,0)</f>
        <v>35827</v>
      </c>
      <c r="G64" s="19">
        <v>120559</v>
      </c>
      <c r="H64" s="15">
        <f>TRUNC(G64/B64,0)</f>
        <v>20433</v>
      </c>
      <c r="I64" s="19"/>
      <c r="J64" s="19"/>
      <c r="K64" s="19">
        <v>90826</v>
      </c>
      <c r="L64" s="19">
        <f>TRUNC(K64/B64,0)</f>
        <v>15394</v>
      </c>
      <c r="M64" s="35"/>
    </row>
    <row r="65" spans="1:13" ht="20.100000000000001" customHeight="1">
      <c r="A65" s="151" t="s">
        <v>0</v>
      </c>
      <c r="B65" s="14"/>
      <c r="C65" s="19"/>
      <c r="D65" s="14"/>
      <c r="E65" s="19"/>
      <c r="F65" s="19">
        <f>SUM(F57:F64)</f>
        <v>182317</v>
      </c>
      <c r="G65" s="19"/>
      <c r="H65" s="19">
        <f>ROUNDDOWN(SUM(H57:H64),0)</f>
        <v>22003</v>
      </c>
      <c r="I65" s="19"/>
      <c r="J65" s="19">
        <f>ROUNDDOWN(SUM(J57:J64),0)</f>
        <v>144920</v>
      </c>
      <c r="K65" s="19"/>
      <c r="L65" s="19">
        <f>SUM(L57:L64)</f>
        <v>15394</v>
      </c>
      <c r="M65" s="37"/>
    </row>
    <row r="66" spans="1:13" ht="20.100000000000001" customHeight="1">
      <c r="A66" s="174"/>
      <c r="B66" s="175"/>
      <c r="C66" s="175"/>
      <c r="D66" s="175"/>
      <c r="E66" s="175"/>
      <c r="F66" s="175"/>
      <c r="G66" s="175"/>
      <c r="H66" s="175"/>
      <c r="I66" s="175"/>
      <c r="J66" s="175"/>
      <c r="K66" s="175"/>
      <c r="L66" s="175"/>
      <c r="M66" s="37"/>
    </row>
    <row r="67" spans="1:13" ht="20.100000000000001" customHeight="1">
      <c r="A67" s="149" t="s">
        <v>323</v>
      </c>
      <c r="B67" s="34"/>
      <c r="C67" s="34"/>
      <c r="D67" s="34"/>
      <c r="E67" s="34"/>
      <c r="F67" s="34"/>
      <c r="G67" s="34"/>
      <c r="H67" s="34"/>
      <c r="I67" s="34"/>
      <c r="J67" s="34"/>
      <c r="K67" s="34"/>
      <c r="L67" s="34"/>
      <c r="M67" s="37"/>
    </row>
    <row r="68" spans="1:13" ht="20.100000000000001" customHeight="1">
      <c r="A68" s="150" t="s">
        <v>13</v>
      </c>
      <c r="B68" s="14"/>
      <c r="C68" s="36">
        <v>0.05</v>
      </c>
      <c r="D68" s="14" t="s">
        <v>1</v>
      </c>
      <c r="E68" s="19">
        <f t="shared" ref="E68:E75" si="9">G68+I68+K68</f>
        <v>198567</v>
      </c>
      <c r="F68" s="19">
        <f>TRUNC(C68*E68,0)</f>
        <v>9928</v>
      </c>
      <c r="G68" s="19"/>
      <c r="H68" s="19"/>
      <c r="I68" s="19">
        <f>IF(ISBLANK($A68),"",VLOOKUP($A68,단가표!$A$4:$D$28,4,FALSE))</f>
        <v>198567</v>
      </c>
      <c r="J68" s="19">
        <f>TRUNC(C68*I68,0)</f>
        <v>9928</v>
      </c>
      <c r="K68" s="19"/>
      <c r="L68" s="19"/>
      <c r="M68" s="37"/>
    </row>
    <row r="69" spans="1:13" ht="20.100000000000001" customHeight="1">
      <c r="A69" s="150" t="s">
        <v>36</v>
      </c>
      <c r="B69" s="14"/>
      <c r="C69" s="36">
        <v>0.1</v>
      </c>
      <c r="D69" s="14" t="s">
        <v>1</v>
      </c>
      <c r="E69" s="19">
        <f t="shared" si="9"/>
        <v>162349</v>
      </c>
      <c r="F69" s="19">
        <f t="shared" ref="F69:F74" si="10">TRUNC(C69*E69,0)</f>
        <v>16234</v>
      </c>
      <c r="G69" s="19"/>
      <c r="H69" s="19"/>
      <c r="I69" s="19">
        <f>IF(ISBLANK($A69),"",VLOOKUP($A69,단가표!$A$4:$D$28,4,FALSE))</f>
        <v>162349</v>
      </c>
      <c r="J69" s="19">
        <f>TRUNC(C69*I69,0)</f>
        <v>16234</v>
      </c>
      <c r="K69" s="19"/>
      <c r="L69" s="19"/>
      <c r="M69" s="37"/>
    </row>
    <row r="70" spans="1:13" ht="20.100000000000001" customHeight="1">
      <c r="A70" s="150" t="s">
        <v>14</v>
      </c>
      <c r="B70" s="14"/>
      <c r="C70" s="36">
        <v>0.1</v>
      </c>
      <c r="D70" s="14" t="s">
        <v>1</v>
      </c>
      <c r="E70" s="19">
        <f t="shared" si="9"/>
        <v>142459</v>
      </c>
      <c r="F70" s="19">
        <f t="shared" si="10"/>
        <v>14245</v>
      </c>
      <c r="G70" s="19"/>
      <c r="H70" s="19"/>
      <c r="I70" s="19">
        <f>IF(ISBLANK($A70),"",VLOOKUP($A70,단가표!$A$4:$D$28,4,FALSE))</f>
        <v>142459</v>
      </c>
      <c r="J70" s="19">
        <f>TRUNC(C70*I70,0)</f>
        <v>14245</v>
      </c>
      <c r="K70" s="19"/>
      <c r="L70" s="19"/>
      <c r="M70" s="37"/>
    </row>
    <row r="71" spans="1:13" ht="20.100000000000001" customHeight="1">
      <c r="A71" s="150" t="s">
        <v>15</v>
      </c>
      <c r="B71" s="14"/>
      <c r="C71" s="36">
        <v>0.21</v>
      </c>
      <c r="D71" s="14" t="s">
        <v>1</v>
      </c>
      <c r="E71" s="19">
        <f t="shared" si="9"/>
        <v>133417</v>
      </c>
      <c r="F71" s="19">
        <f t="shared" si="10"/>
        <v>28017</v>
      </c>
      <c r="G71" s="19"/>
      <c r="H71" s="19"/>
      <c r="I71" s="19">
        <f>IF(ISBLANK($A71),"",VLOOKUP($A71,단가표!$A$4:$D$28,4,FALSE))</f>
        <v>133417</v>
      </c>
      <c r="J71" s="19">
        <f>TRUNC(C71*I71,0)</f>
        <v>28017</v>
      </c>
      <c r="K71" s="19"/>
      <c r="L71" s="19"/>
      <c r="M71" s="37"/>
    </row>
    <row r="72" spans="1:13" ht="20.100000000000001" customHeight="1">
      <c r="A72" s="150" t="s">
        <v>16</v>
      </c>
      <c r="B72" s="14"/>
      <c r="C72" s="36">
        <v>0.21</v>
      </c>
      <c r="D72" s="14" t="s">
        <v>1</v>
      </c>
      <c r="E72" s="19">
        <f t="shared" si="9"/>
        <v>109819</v>
      </c>
      <c r="F72" s="19">
        <f t="shared" si="10"/>
        <v>23061</v>
      </c>
      <c r="G72" s="19"/>
      <c r="H72" s="19"/>
      <c r="I72" s="19">
        <f>IF(ISBLANK($A72),"",VLOOKUP($A72,단가표!$A$4:$D$28,4,FALSE))</f>
        <v>109819</v>
      </c>
      <c r="J72" s="19">
        <f>TRUNC(C72*I72,0)</f>
        <v>23061</v>
      </c>
      <c r="K72" s="19"/>
      <c r="L72" s="19"/>
      <c r="M72" s="37"/>
    </row>
    <row r="73" spans="1:13" ht="20.100000000000001" customHeight="1">
      <c r="A73" s="150" t="s">
        <v>42</v>
      </c>
      <c r="B73" s="14"/>
      <c r="C73" s="51">
        <v>3.2000000000000002E-3</v>
      </c>
      <c r="D73" s="14" t="s">
        <v>11</v>
      </c>
      <c r="E73" s="19">
        <f t="shared" si="9"/>
        <v>340000</v>
      </c>
      <c r="F73" s="19">
        <f t="shared" si="10"/>
        <v>1088</v>
      </c>
      <c r="G73" s="19">
        <f>IF(ISBLANK($A73),"",VLOOKUP($A73,단가표!$A$4:$D$28,4,FALSE))</f>
        <v>340000</v>
      </c>
      <c r="H73" s="19">
        <f>TRUNC(G73*C73,0)</f>
        <v>1088</v>
      </c>
      <c r="I73" s="19"/>
      <c r="J73" s="19"/>
      <c r="K73" s="19"/>
      <c r="L73" s="19"/>
      <c r="M73" s="37"/>
    </row>
    <row r="74" spans="1:13" ht="20.100000000000001" customHeight="1">
      <c r="A74" s="153" t="s">
        <v>43</v>
      </c>
      <c r="B74" s="49">
        <v>0.05</v>
      </c>
      <c r="C74" s="15">
        <v>1</v>
      </c>
      <c r="D74" s="14" t="s">
        <v>40</v>
      </c>
      <c r="E74" s="19">
        <f t="shared" si="9"/>
        <v>54</v>
      </c>
      <c r="F74" s="19">
        <f t="shared" si="10"/>
        <v>54</v>
      </c>
      <c r="G74" s="19">
        <f>TRUNC(H73*B74,0)</f>
        <v>54</v>
      </c>
      <c r="H74" s="19">
        <f>TRUNC(G74*C74,0)</f>
        <v>54</v>
      </c>
      <c r="I74" s="19"/>
      <c r="J74" s="19"/>
      <c r="K74" s="19"/>
      <c r="L74" s="19"/>
      <c r="M74" s="35"/>
    </row>
    <row r="75" spans="1:13" ht="20.100000000000001" customHeight="1">
      <c r="A75" s="153" t="s">
        <v>44</v>
      </c>
      <c r="B75" s="52">
        <v>9.2100000000000009</v>
      </c>
      <c r="C75" s="36">
        <v>1</v>
      </c>
      <c r="D75" s="14" t="s">
        <v>40</v>
      </c>
      <c r="E75" s="19">
        <f t="shared" si="9"/>
        <v>211385</v>
      </c>
      <c r="F75" s="19">
        <f>TRUNC(E75/B75,0)</f>
        <v>22951</v>
      </c>
      <c r="G75" s="19">
        <v>120559</v>
      </c>
      <c r="H75" s="19">
        <f>TRUNC(G75/B75,0)</f>
        <v>13090</v>
      </c>
      <c r="I75" s="19"/>
      <c r="J75" s="19"/>
      <c r="K75" s="19">
        <v>90826</v>
      </c>
      <c r="L75" s="19">
        <f>TRUNC(K75/B75,0)</f>
        <v>9861</v>
      </c>
      <c r="M75" s="35"/>
    </row>
    <row r="76" spans="1:13" ht="20.100000000000001" customHeight="1">
      <c r="A76" s="151" t="s">
        <v>0</v>
      </c>
      <c r="B76" s="14"/>
      <c r="C76" s="19"/>
      <c r="D76" s="14"/>
      <c r="E76" s="19"/>
      <c r="F76" s="19">
        <f>SUM(F68:F75)</f>
        <v>115578</v>
      </c>
      <c r="G76" s="19"/>
      <c r="H76" s="19">
        <f>ROUNDDOWN(SUM(H68:H75),0)</f>
        <v>14232</v>
      </c>
      <c r="I76" s="19"/>
      <c r="J76" s="19">
        <f>ROUNDDOWN(SUM(J68:J75),0)</f>
        <v>91485</v>
      </c>
      <c r="K76" s="19"/>
      <c r="L76" s="19">
        <f>SUM(L68:L75)</f>
        <v>9861</v>
      </c>
      <c r="M76" s="35"/>
    </row>
    <row r="77" spans="1:13" ht="20.100000000000001" customHeight="1">
      <c r="A77" s="174"/>
      <c r="B77" s="175"/>
      <c r="C77" s="175"/>
      <c r="D77" s="175"/>
      <c r="E77" s="175"/>
      <c r="F77" s="175"/>
      <c r="G77" s="175"/>
      <c r="H77" s="175"/>
      <c r="I77" s="175"/>
      <c r="J77" s="175"/>
      <c r="K77" s="175"/>
      <c r="L77" s="175"/>
      <c r="M77" s="35"/>
    </row>
    <row r="78" spans="1:13" ht="20.100000000000001" customHeight="1">
      <c r="A78" s="149" t="s">
        <v>324</v>
      </c>
      <c r="B78" s="34"/>
      <c r="C78" s="34"/>
      <c r="D78" s="34"/>
      <c r="E78" s="34"/>
      <c r="F78" s="34"/>
      <c r="G78" s="34"/>
      <c r="H78" s="34"/>
      <c r="I78" s="34"/>
      <c r="J78" s="34"/>
      <c r="K78" s="34"/>
      <c r="L78" s="34"/>
      <c r="M78" s="35"/>
    </row>
    <row r="79" spans="1:13" ht="20.100000000000001" customHeight="1">
      <c r="A79" s="150" t="s">
        <v>13</v>
      </c>
      <c r="B79" s="14"/>
      <c r="C79" s="51">
        <v>6.7000000000000002E-3</v>
      </c>
      <c r="D79" s="14" t="s">
        <v>1</v>
      </c>
      <c r="E79" s="19">
        <f t="shared" ref="E79:E84" si="11">G79+I79+K79</f>
        <v>198567</v>
      </c>
      <c r="F79" s="19">
        <f t="shared" ref="F79:F84" si="12">TRUNC(C79*E79,0)</f>
        <v>1330</v>
      </c>
      <c r="G79" s="19"/>
      <c r="H79" s="19"/>
      <c r="I79" s="19">
        <f>IF(ISBLANK($A79),"",VLOOKUP($A79,단가표!$A$4:$D$28,4,FALSE))</f>
        <v>198567</v>
      </c>
      <c r="J79" s="19">
        <f>TRUNC(C79*I79,0)</f>
        <v>1330</v>
      </c>
      <c r="K79" s="19"/>
      <c r="L79" s="19"/>
      <c r="M79" s="35"/>
    </row>
    <row r="80" spans="1:13" ht="20.100000000000001" customHeight="1">
      <c r="A80" s="150" t="s">
        <v>36</v>
      </c>
      <c r="B80" s="14"/>
      <c r="C80" s="51">
        <v>1.3299999999999999E-2</v>
      </c>
      <c r="D80" s="14" t="s">
        <v>1</v>
      </c>
      <c r="E80" s="19">
        <f t="shared" si="11"/>
        <v>162349</v>
      </c>
      <c r="F80" s="19">
        <f t="shared" si="12"/>
        <v>2159</v>
      </c>
      <c r="G80" s="19"/>
      <c r="H80" s="19"/>
      <c r="I80" s="19">
        <f>IF(ISBLANK($A80),"",VLOOKUP($A80,단가표!$A$4:$D$28,4,FALSE))</f>
        <v>162349</v>
      </c>
      <c r="J80" s="19">
        <f>TRUNC(C80*I80,0)</f>
        <v>2159</v>
      </c>
      <c r="K80" s="19"/>
      <c r="L80" s="19"/>
      <c r="M80" s="35"/>
    </row>
    <row r="81" spans="1:13" ht="20.100000000000001" customHeight="1">
      <c r="A81" s="150" t="s">
        <v>15</v>
      </c>
      <c r="B81" s="14"/>
      <c r="C81" s="51">
        <v>2.6700000000000002E-2</v>
      </c>
      <c r="D81" s="14" t="s">
        <v>1</v>
      </c>
      <c r="E81" s="19">
        <f t="shared" si="11"/>
        <v>133417</v>
      </c>
      <c r="F81" s="19">
        <f t="shared" si="12"/>
        <v>3562</v>
      </c>
      <c r="G81" s="19"/>
      <c r="H81" s="19"/>
      <c r="I81" s="19">
        <f>IF(ISBLANK($A81),"",VLOOKUP($A81,단가표!$A$4:$D$28,4,FALSE))</f>
        <v>133417</v>
      </c>
      <c r="J81" s="19">
        <f>TRUNC(C81*I81,0)</f>
        <v>3562</v>
      </c>
      <c r="K81" s="19"/>
      <c r="L81" s="19"/>
      <c r="M81" s="35"/>
    </row>
    <row r="82" spans="1:13" ht="20.100000000000001" customHeight="1">
      <c r="A82" s="150" t="s">
        <v>16</v>
      </c>
      <c r="B82" s="14"/>
      <c r="C82" s="51">
        <v>2.6700000000000002E-2</v>
      </c>
      <c r="D82" s="14" t="s">
        <v>1</v>
      </c>
      <c r="E82" s="19">
        <f t="shared" si="11"/>
        <v>109819</v>
      </c>
      <c r="F82" s="19">
        <f t="shared" si="12"/>
        <v>2932</v>
      </c>
      <c r="G82" s="19"/>
      <c r="H82" s="19"/>
      <c r="I82" s="19">
        <f>IF(ISBLANK($A82),"",VLOOKUP($A82,단가표!$A$4:$D$28,4,FALSE))</f>
        <v>109819</v>
      </c>
      <c r="J82" s="19">
        <f>TRUNC(C82*I82,0)</f>
        <v>2932</v>
      </c>
      <c r="K82" s="19"/>
      <c r="L82" s="19"/>
      <c r="M82" s="35"/>
    </row>
    <row r="83" spans="1:13" ht="20.100000000000001" customHeight="1">
      <c r="A83" s="150" t="s">
        <v>85</v>
      </c>
      <c r="B83" s="14"/>
      <c r="C83" s="40">
        <v>9.6000000000000002E-2</v>
      </c>
      <c r="D83" s="14" t="s">
        <v>86</v>
      </c>
      <c r="E83" s="19">
        <f t="shared" si="11"/>
        <v>121040</v>
      </c>
      <c r="F83" s="19">
        <f t="shared" si="12"/>
        <v>11619</v>
      </c>
      <c r="G83" s="19">
        <f>IF(ISBLANK($A83),"",VLOOKUP($A83,단가표!$A$4:$D$31,4,FALSE))</f>
        <v>121040</v>
      </c>
      <c r="H83" s="19">
        <f>TRUNC(G83*C83,0)</f>
        <v>11619</v>
      </c>
      <c r="I83" s="19"/>
      <c r="J83" s="19"/>
      <c r="K83" s="19"/>
      <c r="L83" s="19"/>
      <c r="M83" s="35"/>
    </row>
    <row r="84" spans="1:13" ht="20.100000000000001" customHeight="1">
      <c r="A84" s="153" t="s">
        <v>43</v>
      </c>
      <c r="B84" s="49">
        <v>0.05</v>
      </c>
      <c r="C84" s="15">
        <v>1</v>
      </c>
      <c r="D84" s="14" t="s">
        <v>40</v>
      </c>
      <c r="E84" s="19">
        <f t="shared" si="11"/>
        <v>580</v>
      </c>
      <c r="F84" s="19">
        <f t="shared" si="12"/>
        <v>580</v>
      </c>
      <c r="G84" s="19">
        <f>TRUNC(SUM(H83:H83)*B84,0)</f>
        <v>580</v>
      </c>
      <c r="H84" s="19">
        <f>TRUNC(G84*C84,1)</f>
        <v>580</v>
      </c>
      <c r="I84" s="19"/>
      <c r="J84" s="19"/>
      <c r="K84" s="19"/>
      <c r="L84" s="19"/>
      <c r="M84" s="35"/>
    </row>
    <row r="85" spans="1:13" ht="20.100000000000001" customHeight="1">
      <c r="A85" s="151" t="s">
        <v>0</v>
      </c>
      <c r="B85" s="14"/>
      <c r="C85" s="19"/>
      <c r="D85" s="14"/>
      <c r="E85" s="19"/>
      <c r="F85" s="19">
        <f>SUM(F79:F84)</f>
        <v>22182</v>
      </c>
      <c r="G85" s="19"/>
      <c r="H85" s="19">
        <f>ROUNDDOWN(SUM(H79:H84),0)</f>
        <v>12199</v>
      </c>
      <c r="I85" s="19"/>
      <c r="J85" s="19">
        <f>ROUNDDOWN(SUM(J79:J84),0)</f>
        <v>9983</v>
      </c>
      <c r="K85" s="19"/>
      <c r="L85" s="19">
        <f>SUM(L79:L84)</f>
        <v>0</v>
      </c>
      <c r="M85" s="35"/>
    </row>
    <row r="86" spans="1:13" ht="20.100000000000001" customHeight="1">
      <c r="A86" s="19"/>
      <c r="B86" s="19"/>
      <c r="C86" s="19"/>
      <c r="D86" s="19"/>
      <c r="E86" s="19"/>
      <c r="F86" s="19"/>
      <c r="G86" s="19"/>
      <c r="H86" s="19"/>
      <c r="I86" s="19"/>
      <c r="J86" s="19"/>
      <c r="K86" s="19"/>
      <c r="L86" s="19"/>
      <c r="M86" s="35"/>
    </row>
    <row r="87" spans="1:13" ht="20.100000000000001" customHeight="1">
      <c r="A87" s="19" t="s">
        <v>325</v>
      </c>
      <c r="B87" s="19"/>
      <c r="C87" s="19"/>
      <c r="D87" s="19"/>
      <c r="E87" s="19"/>
      <c r="F87" s="19"/>
      <c r="G87" s="19"/>
      <c r="H87" s="19"/>
      <c r="I87" s="19"/>
      <c r="J87" s="19"/>
      <c r="K87" s="19"/>
      <c r="L87" s="19"/>
      <c r="M87" s="37"/>
    </row>
    <row r="88" spans="1:13" ht="20.100000000000001" customHeight="1">
      <c r="A88" s="13" t="s">
        <v>300</v>
      </c>
      <c r="B88" s="14"/>
      <c r="C88" s="36">
        <v>0.11</v>
      </c>
      <c r="D88" s="14" t="s">
        <v>301</v>
      </c>
      <c r="E88" s="19">
        <f>G88+I88+K88</f>
        <v>198567</v>
      </c>
      <c r="F88" s="19">
        <f>TRUNC(C88*E88,0)</f>
        <v>21842</v>
      </c>
      <c r="G88" s="19"/>
      <c r="H88" s="19"/>
      <c r="I88" s="19">
        <f>IF(ISBLANK($A88),"",VLOOKUP($A88,단가표!$A$4:$D$28,4,FALSE))</f>
        <v>198567</v>
      </c>
      <c r="J88" s="19">
        <f>TRUNC(C88*I88,0)</f>
        <v>21842</v>
      </c>
      <c r="K88" s="19"/>
      <c r="L88" s="19"/>
      <c r="M88" s="37"/>
    </row>
    <row r="89" spans="1:13" ht="20.100000000000001" customHeight="1">
      <c r="A89" s="13" t="s">
        <v>302</v>
      </c>
      <c r="B89" s="14"/>
      <c r="C89" s="36">
        <v>0.23</v>
      </c>
      <c r="D89" s="14" t="s">
        <v>301</v>
      </c>
      <c r="E89" s="19">
        <f>G89+I89+K89</f>
        <v>162349</v>
      </c>
      <c r="F89" s="19">
        <f t="shared" ref="F89:F93" si="13">TRUNC(C89*E89,0)</f>
        <v>37340</v>
      </c>
      <c r="G89" s="19"/>
      <c r="H89" s="19"/>
      <c r="I89" s="19">
        <f>IF(ISBLANK($A89),"",VLOOKUP($A89,단가표!$A$4:$D$28,4,FALSE))</f>
        <v>162349</v>
      </c>
      <c r="J89" s="19">
        <f>TRUNC(C89*I89,0)</f>
        <v>37340</v>
      </c>
      <c r="K89" s="19"/>
      <c r="L89" s="19"/>
      <c r="M89" s="37"/>
    </row>
    <row r="90" spans="1:13" ht="20.100000000000001" customHeight="1">
      <c r="A90" s="13" t="s">
        <v>303</v>
      </c>
      <c r="B90" s="14"/>
      <c r="C90" s="36">
        <v>0.23</v>
      </c>
      <c r="D90" s="14" t="s">
        <v>301</v>
      </c>
      <c r="E90" s="19">
        <f>G90+I90+K90</f>
        <v>142459</v>
      </c>
      <c r="F90" s="19">
        <f t="shared" si="13"/>
        <v>32765</v>
      </c>
      <c r="G90" s="19"/>
      <c r="H90" s="19"/>
      <c r="I90" s="19">
        <f>IF(ISBLANK($A90),"",VLOOKUP($A90,단가표!$A$4:$D$28,4,FALSE))</f>
        <v>142459</v>
      </c>
      <c r="J90" s="19">
        <f>TRUNC(C90*I90,0)</f>
        <v>32765</v>
      </c>
      <c r="K90" s="19"/>
      <c r="L90" s="19"/>
      <c r="M90" s="37"/>
    </row>
    <row r="91" spans="1:13" ht="20.100000000000001" customHeight="1">
      <c r="A91" s="13" t="s">
        <v>304</v>
      </c>
      <c r="B91" s="14"/>
      <c r="C91" s="36">
        <v>0.46</v>
      </c>
      <c r="D91" s="14" t="s">
        <v>301</v>
      </c>
      <c r="E91" s="19">
        <f t="shared" ref="E91:E93" si="14">G91+I91+K91</f>
        <v>133417</v>
      </c>
      <c r="F91" s="19">
        <f t="shared" si="13"/>
        <v>61371</v>
      </c>
      <c r="G91" s="19"/>
      <c r="H91" s="19"/>
      <c r="I91" s="19">
        <f>IF(ISBLANK($A91),"",VLOOKUP($A91,단가표!$A$4:$D$28,4,FALSE))</f>
        <v>133417</v>
      </c>
      <c r="J91" s="19">
        <f>TRUNC(C91*I91,0)</f>
        <v>61371</v>
      </c>
      <c r="K91" s="19"/>
      <c r="L91" s="19"/>
      <c r="M91" s="37"/>
    </row>
    <row r="92" spans="1:13" ht="20.100000000000001" customHeight="1">
      <c r="A92" s="13" t="s">
        <v>305</v>
      </c>
      <c r="B92" s="14"/>
      <c r="C92" s="36">
        <v>0.46</v>
      </c>
      <c r="D92" s="14" t="s">
        <v>301</v>
      </c>
      <c r="E92" s="19">
        <f t="shared" si="14"/>
        <v>109819</v>
      </c>
      <c r="F92" s="19">
        <f t="shared" si="13"/>
        <v>50516</v>
      </c>
      <c r="G92" s="19"/>
      <c r="H92" s="19"/>
      <c r="I92" s="19">
        <f>IF(ISBLANK($A92),"",VLOOKUP($A92,단가표!$A$4:$D$28,4,FALSE))</f>
        <v>109819</v>
      </c>
      <c r="J92" s="19">
        <f>TRUNC(C92*I92,0)</f>
        <v>50516</v>
      </c>
      <c r="K92" s="19"/>
      <c r="L92" s="19"/>
      <c r="M92" s="37"/>
    </row>
    <row r="93" spans="1:13" ht="20.100000000000001" customHeight="1">
      <c r="A93" s="13" t="s">
        <v>306</v>
      </c>
      <c r="B93" s="14"/>
      <c r="C93" s="36">
        <v>0.47</v>
      </c>
      <c r="D93" s="14" t="s">
        <v>298</v>
      </c>
      <c r="E93" s="19">
        <f t="shared" si="14"/>
        <v>20020</v>
      </c>
      <c r="F93" s="19">
        <f t="shared" si="13"/>
        <v>9409</v>
      </c>
      <c r="G93" s="19">
        <f>IF(ISBLANK($A93),"",VLOOKUP($A93,[1]단가표!$A$4:$D$28,4,FALSE))</f>
        <v>20020</v>
      </c>
      <c r="H93" s="19">
        <f t="shared" ref="H93:H98" si="15">TRUNC(G93*C93,0)</f>
        <v>9409</v>
      </c>
      <c r="I93" s="19"/>
      <c r="J93" s="19"/>
      <c r="K93" s="19"/>
      <c r="L93" s="19"/>
      <c r="M93" s="37"/>
    </row>
    <row r="94" spans="1:13" ht="20.100000000000001" customHeight="1">
      <c r="A94" s="13" t="s">
        <v>307</v>
      </c>
      <c r="B94" s="14"/>
      <c r="C94" s="51">
        <v>9.5000000000000001E-2</v>
      </c>
      <c r="D94" s="14" t="s">
        <v>298</v>
      </c>
      <c r="E94" s="19">
        <f>G94+I94+K94</f>
        <v>143000</v>
      </c>
      <c r="F94" s="19">
        <f>TRUNC(C94*E94,0)</f>
        <v>13585</v>
      </c>
      <c r="G94" s="19">
        <f>IF(ISBLANK($A94),"",VLOOKUP($A94,[1]단가표!$A$4:$D$28,4,FALSE))</f>
        <v>143000</v>
      </c>
      <c r="H94" s="19">
        <f t="shared" si="15"/>
        <v>13585</v>
      </c>
      <c r="I94" s="19"/>
      <c r="J94" s="19"/>
      <c r="K94" s="19"/>
      <c r="L94" s="19"/>
      <c r="M94" s="37"/>
    </row>
    <row r="95" spans="1:13" ht="20.100000000000001" customHeight="1">
      <c r="A95" s="13" t="s">
        <v>308</v>
      </c>
      <c r="B95" s="14"/>
      <c r="C95" s="51">
        <v>7.1999999999999998E-3</v>
      </c>
      <c r="D95" s="14" t="s">
        <v>11</v>
      </c>
      <c r="E95" s="19">
        <f>G95+I95+K95</f>
        <v>487000</v>
      </c>
      <c r="F95" s="19">
        <f>TRUNC(C95*E95,0)</f>
        <v>3506</v>
      </c>
      <c r="G95" s="19">
        <f>IF(ISBLANK($A95),"",VLOOKUP($A95,[1]단가표!$A$4:$D$28,4,FALSE))</f>
        <v>487000</v>
      </c>
      <c r="H95" s="19">
        <f t="shared" si="15"/>
        <v>3506</v>
      </c>
      <c r="I95" s="19"/>
      <c r="J95" s="19"/>
      <c r="K95" s="19"/>
      <c r="L95" s="19"/>
      <c r="M95" s="37"/>
    </row>
    <row r="96" spans="1:13" ht="20.100000000000001" customHeight="1">
      <c r="A96" s="13" t="s">
        <v>309</v>
      </c>
      <c r="B96" s="14"/>
      <c r="C96" s="51">
        <v>4.8000000000000001E-2</v>
      </c>
      <c r="D96" s="14" t="s">
        <v>11</v>
      </c>
      <c r="E96" s="19">
        <f>G96+I96+K96</f>
        <v>130000</v>
      </c>
      <c r="F96" s="19">
        <f>TRUNC(C96*E96,0)</f>
        <v>6240</v>
      </c>
      <c r="G96" s="19">
        <f>IF(ISBLANK($A96),"",VLOOKUP($A96,[1]단가표!$A$4:$D$28,4,FALSE))</f>
        <v>130000</v>
      </c>
      <c r="H96" s="19">
        <f t="shared" si="15"/>
        <v>6240</v>
      </c>
      <c r="I96" s="19"/>
      <c r="J96" s="19"/>
      <c r="K96" s="19"/>
      <c r="L96" s="19"/>
      <c r="M96" s="37"/>
    </row>
    <row r="97" spans="1:13" ht="20.100000000000001" customHeight="1">
      <c r="A97" s="13" t="s">
        <v>295</v>
      </c>
      <c r="B97" s="14"/>
      <c r="C97" s="51">
        <v>8.6E-3</v>
      </c>
      <c r="D97" s="14" t="s">
        <v>298</v>
      </c>
      <c r="E97" s="19">
        <f>G97+I97+K97</f>
        <v>118000</v>
      </c>
      <c r="F97" s="19">
        <f>TRUNC(C97*E97,0)</f>
        <v>1014</v>
      </c>
      <c r="G97" s="19">
        <f>IF(ISBLANK($A97),"",VLOOKUP($A97,[1]단가표!$A$4:$D$28,4,FALSE))</f>
        <v>118000</v>
      </c>
      <c r="H97" s="19">
        <f t="shared" si="15"/>
        <v>1014</v>
      </c>
      <c r="I97" s="19"/>
      <c r="J97" s="19"/>
      <c r="K97" s="19"/>
      <c r="L97" s="19"/>
      <c r="M97" s="37"/>
    </row>
    <row r="98" spans="1:13" ht="20.100000000000001" customHeight="1">
      <c r="A98" s="13" t="s">
        <v>310</v>
      </c>
      <c r="B98" s="14"/>
      <c r="C98" s="51">
        <v>8.6E-3</v>
      </c>
      <c r="D98" s="14" t="s">
        <v>11</v>
      </c>
      <c r="E98" s="19">
        <f>G98+I98+K98</f>
        <v>150000</v>
      </c>
      <c r="F98" s="19">
        <f>TRUNC(C98*E98,0)</f>
        <v>1290</v>
      </c>
      <c r="G98" s="19">
        <f>IF(ISBLANK($A98),"",VLOOKUP($A98,[1]단가표!$A$4:$D$28,4,FALSE))</f>
        <v>150000</v>
      </c>
      <c r="H98" s="19">
        <f t="shared" si="15"/>
        <v>1290</v>
      </c>
      <c r="I98" s="19"/>
      <c r="J98" s="19"/>
      <c r="K98" s="19"/>
      <c r="L98" s="19"/>
      <c r="M98" s="43"/>
    </row>
    <row r="99" spans="1:13" ht="20.100000000000001" customHeight="1">
      <c r="A99" s="39" t="s">
        <v>299</v>
      </c>
      <c r="B99" s="49">
        <v>0.05</v>
      </c>
      <c r="C99" s="15">
        <v>1</v>
      </c>
      <c r="D99" s="14" t="s">
        <v>311</v>
      </c>
      <c r="E99" s="19">
        <f t="shared" ref="E99" si="16">G99+I99+K99</f>
        <v>1752</v>
      </c>
      <c r="F99" s="19">
        <f t="shared" ref="F99" si="17">TRUNC(C99*E99,0)</f>
        <v>1752</v>
      </c>
      <c r="G99" s="19">
        <f>TRUNC(SUM(H93:H98)*B99,0)</f>
        <v>1752</v>
      </c>
      <c r="H99" s="19">
        <f>TRUNC(G99*C99,1)</f>
        <v>1752</v>
      </c>
      <c r="I99" s="19"/>
      <c r="J99" s="19"/>
      <c r="K99" s="19"/>
      <c r="L99" s="19"/>
      <c r="M99" s="43"/>
    </row>
    <row r="100" spans="1:13" ht="20.100000000000001" customHeight="1">
      <c r="A100" s="39" t="s">
        <v>228</v>
      </c>
      <c r="B100" s="52">
        <v>4.33</v>
      </c>
      <c r="C100" s="36">
        <v>1</v>
      </c>
      <c r="D100" s="14" t="s">
        <v>311</v>
      </c>
      <c r="E100" s="19">
        <f>G100+I100+K100</f>
        <v>211385</v>
      </c>
      <c r="F100" s="19">
        <f>TRUNC(E100/B100,0)</f>
        <v>48818</v>
      </c>
      <c r="G100" s="19">
        <v>120559</v>
      </c>
      <c r="H100" s="19">
        <f>TRUNC(G100/B100,0)</f>
        <v>27842</v>
      </c>
      <c r="I100" s="19"/>
      <c r="J100" s="19"/>
      <c r="K100" s="19">
        <v>90826</v>
      </c>
      <c r="L100" s="19">
        <f>TRUNC(K100/B100,0)</f>
        <v>20975</v>
      </c>
      <c r="M100" s="43"/>
    </row>
    <row r="101" spans="1:13" ht="20.100000000000001" customHeight="1">
      <c r="A101" s="38" t="s">
        <v>312</v>
      </c>
      <c r="B101" s="14"/>
      <c r="C101" s="19"/>
      <c r="D101" s="14"/>
      <c r="E101" s="19"/>
      <c r="F101" s="19">
        <f>H101+J101+L101</f>
        <v>289447</v>
      </c>
      <c r="G101" s="19"/>
      <c r="H101" s="19">
        <f>ROUNDDOWN(SUM(H88:H100),0)</f>
        <v>64638</v>
      </c>
      <c r="I101" s="19"/>
      <c r="J101" s="19">
        <f>ROUNDDOWN(SUM(J88:J100),0)</f>
        <v>203834</v>
      </c>
      <c r="K101" s="19"/>
      <c r="L101" s="19">
        <f>SUM(L88:L100)</f>
        <v>20975</v>
      </c>
      <c r="M101" s="43"/>
    </row>
    <row r="102" spans="1:13" ht="20.100000000000001" customHeight="1">
      <c r="A102" s="19"/>
      <c r="B102" s="19"/>
      <c r="C102" s="19"/>
      <c r="D102" s="19"/>
      <c r="E102" s="19"/>
      <c r="F102" s="19"/>
      <c r="G102" s="19"/>
      <c r="H102" s="19"/>
      <c r="I102" s="19"/>
      <c r="J102" s="19"/>
      <c r="K102" s="19"/>
      <c r="L102" s="19"/>
      <c r="M102" s="43"/>
    </row>
    <row r="103" spans="1:13" ht="20.100000000000001" customHeight="1">
      <c r="A103" s="19" t="s">
        <v>326</v>
      </c>
      <c r="B103" s="19"/>
      <c r="C103" s="19"/>
      <c r="D103" s="19"/>
      <c r="E103" s="19"/>
      <c r="F103" s="19"/>
      <c r="G103" s="19"/>
      <c r="H103" s="19"/>
      <c r="I103" s="19"/>
      <c r="J103" s="19"/>
      <c r="K103" s="19"/>
      <c r="L103" s="19"/>
      <c r="M103" s="35"/>
    </row>
    <row r="104" spans="1:13" ht="20.100000000000001" customHeight="1">
      <c r="A104" s="150" t="s">
        <v>13</v>
      </c>
      <c r="B104" s="14"/>
      <c r="C104" s="36">
        <v>0.03</v>
      </c>
      <c r="D104" s="14" t="s">
        <v>1</v>
      </c>
      <c r="E104" s="19">
        <f t="shared" ref="E104:E111" si="18">G104+I104+K104</f>
        <v>198567</v>
      </c>
      <c r="F104" s="19">
        <f>TRUNC(C104*E104,0)</f>
        <v>5957</v>
      </c>
      <c r="G104" s="19"/>
      <c r="H104" s="19"/>
      <c r="I104" s="19">
        <f>IF(ISBLANK($A104),"",VLOOKUP($A104,단가표!$A$4:$D$28,4,FALSE))</f>
        <v>198567</v>
      </c>
      <c r="J104" s="19">
        <f>TRUNC(C104*I104,0)</f>
        <v>5957</v>
      </c>
      <c r="K104" s="19"/>
      <c r="L104" s="19"/>
      <c r="M104" s="37"/>
    </row>
    <row r="105" spans="1:13" ht="20.100000000000001" customHeight="1">
      <c r="A105" s="150" t="s">
        <v>36</v>
      </c>
      <c r="B105" s="14"/>
      <c r="C105" s="36">
        <v>7.0000000000000007E-2</v>
      </c>
      <c r="D105" s="14" t="s">
        <v>1</v>
      </c>
      <c r="E105" s="19">
        <f t="shared" si="18"/>
        <v>162349</v>
      </c>
      <c r="F105" s="19">
        <f t="shared" ref="F105:F110" si="19">TRUNC(C105*E105,0)</f>
        <v>11364</v>
      </c>
      <c r="G105" s="19"/>
      <c r="H105" s="19"/>
      <c r="I105" s="19">
        <f>IF(ISBLANK($A105),"",VLOOKUP($A105,단가표!$A$4:$D$28,4,FALSE))</f>
        <v>162349</v>
      </c>
      <c r="J105" s="19">
        <f>TRUNC(C105*I105,0)</f>
        <v>11364</v>
      </c>
      <c r="K105" s="19"/>
      <c r="L105" s="19"/>
      <c r="M105" s="37"/>
    </row>
    <row r="106" spans="1:13" ht="20.100000000000001" customHeight="1">
      <c r="A106" s="150" t="s">
        <v>14</v>
      </c>
      <c r="B106" s="14"/>
      <c r="C106" s="36">
        <v>7.0000000000000007E-2</v>
      </c>
      <c r="D106" s="14" t="s">
        <v>1</v>
      </c>
      <c r="E106" s="19">
        <f t="shared" si="18"/>
        <v>142459</v>
      </c>
      <c r="F106" s="19">
        <f t="shared" si="19"/>
        <v>9972</v>
      </c>
      <c r="G106" s="19"/>
      <c r="H106" s="19"/>
      <c r="I106" s="19">
        <f>IF(ISBLANK($A106),"",VLOOKUP($A106,단가표!$A$4:$D$28,4,FALSE))</f>
        <v>142459</v>
      </c>
      <c r="J106" s="19">
        <f>TRUNC(C106*I106,0)</f>
        <v>9972</v>
      </c>
      <c r="K106" s="19"/>
      <c r="L106" s="19"/>
      <c r="M106" s="37"/>
    </row>
    <row r="107" spans="1:13" ht="20.100000000000001" customHeight="1">
      <c r="A107" s="150" t="s">
        <v>15</v>
      </c>
      <c r="B107" s="14"/>
      <c r="C107" s="36">
        <v>0.15</v>
      </c>
      <c r="D107" s="14" t="s">
        <v>1</v>
      </c>
      <c r="E107" s="19">
        <f t="shared" si="18"/>
        <v>133417</v>
      </c>
      <c r="F107" s="19">
        <f t="shared" si="19"/>
        <v>20012</v>
      </c>
      <c r="G107" s="19"/>
      <c r="H107" s="19"/>
      <c r="I107" s="19">
        <f>IF(ISBLANK($A107),"",VLOOKUP($A107,단가표!$A$4:$D$28,4,FALSE))</f>
        <v>133417</v>
      </c>
      <c r="J107" s="19">
        <f>TRUNC(C107*I107,0)</f>
        <v>20012</v>
      </c>
      <c r="K107" s="19"/>
      <c r="L107" s="19"/>
      <c r="M107" s="37"/>
    </row>
    <row r="108" spans="1:13" ht="20.100000000000001" customHeight="1">
      <c r="A108" s="150" t="s">
        <v>16</v>
      </c>
      <c r="B108" s="14"/>
      <c r="C108" s="36">
        <v>0.15</v>
      </c>
      <c r="D108" s="14" t="s">
        <v>1</v>
      </c>
      <c r="E108" s="19">
        <f t="shared" si="18"/>
        <v>109819</v>
      </c>
      <c r="F108" s="19">
        <f t="shared" si="19"/>
        <v>16472</v>
      </c>
      <c r="G108" s="19"/>
      <c r="H108" s="19"/>
      <c r="I108" s="19">
        <f>IF(ISBLANK($A108),"",VLOOKUP($A108,단가표!$A$4:$D$28,4,FALSE))</f>
        <v>109819</v>
      </c>
      <c r="J108" s="19">
        <f>TRUNC(C108*I108,0)</f>
        <v>16472</v>
      </c>
      <c r="K108" s="19"/>
      <c r="L108" s="19"/>
      <c r="M108" s="37"/>
    </row>
    <row r="109" spans="1:13" ht="20.100000000000001" customHeight="1">
      <c r="A109" s="150" t="s">
        <v>42</v>
      </c>
      <c r="B109" s="14"/>
      <c r="C109" s="51">
        <v>3.2000000000000002E-3</v>
      </c>
      <c r="D109" s="14" t="s">
        <v>11</v>
      </c>
      <c r="E109" s="19">
        <f t="shared" si="18"/>
        <v>340000</v>
      </c>
      <c r="F109" s="19">
        <f t="shared" si="19"/>
        <v>1088</v>
      </c>
      <c r="G109" s="19">
        <f>IF(ISBLANK($A109),"",VLOOKUP($A109,단가표!$A$4:$D$28,4,FALSE))</f>
        <v>340000</v>
      </c>
      <c r="H109" s="19">
        <f>TRUNC(G109*C109,0)</f>
        <v>1088</v>
      </c>
      <c r="I109" s="19"/>
      <c r="J109" s="19"/>
      <c r="K109" s="19"/>
      <c r="L109" s="19"/>
      <c r="M109" s="37"/>
    </row>
    <row r="110" spans="1:13" ht="20.100000000000001" customHeight="1">
      <c r="A110" s="153" t="s">
        <v>43</v>
      </c>
      <c r="B110" s="49">
        <v>0.05</v>
      </c>
      <c r="C110" s="15">
        <v>1</v>
      </c>
      <c r="D110" s="14" t="s">
        <v>40</v>
      </c>
      <c r="E110" s="19">
        <f t="shared" si="18"/>
        <v>54</v>
      </c>
      <c r="F110" s="19">
        <f t="shared" si="19"/>
        <v>54</v>
      </c>
      <c r="G110" s="19">
        <f>TRUNC(H109*B110,0)</f>
        <v>54</v>
      </c>
      <c r="H110" s="19">
        <f>TRUNC(G110*C110,0)</f>
        <v>54</v>
      </c>
      <c r="I110" s="19"/>
      <c r="J110" s="19"/>
      <c r="K110" s="19"/>
      <c r="L110" s="19"/>
      <c r="M110" s="37"/>
    </row>
    <row r="111" spans="1:13" ht="20.100000000000001" customHeight="1">
      <c r="A111" s="153" t="s">
        <v>44</v>
      </c>
      <c r="B111" s="104">
        <v>12.82</v>
      </c>
      <c r="C111" s="105">
        <v>1</v>
      </c>
      <c r="D111" s="106" t="s">
        <v>40</v>
      </c>
      <c r="E111" s="107">
        <f t="shared" si="18"/>
        <v>211385</v>
      </c>
      <c r="F111" s="107">
        <f>TRUNC(E111/B111,0)</f>
        <v>16488</v>
      </c>
      <c r="G111" s="107">
        <v>120559</v>
      </c>
      <c r="H111" s="107">
        <f>TRUNC(G111/B111,0)</f>
        <v>9403</v>
      </c>
      <c r="I111" s="107"/>
      <c r="J111" s="107"/>
      <c r="K111" s="107">
        <v>90826</v>
      </c>
      <c r="L111" s="107">
        <f>TRUNC(K111/B111,0)</f>
        <v>7084</v>
      </c>
      <c r="M111" s="37"/>
    </row>
    <row r="112" spans="1:13" ht="20.100000000000001" customHeight="1">
      <c r="A112" s="151" t="s">
        <v>0</v>
      </c>
      <c r="B112" s="14"/>
      <c r="C112" s="19"/>
      <c r="D112" s="14"/>
      <c r="E112" s="19"/>
      <c r="F112" s="19">
        <f>H112+J112+L112</f>
        <v>81406</v>
      </c>
      <c r="G112" s="19"/>
      <c r="H112" s="19">
        <f>ROUNDDOWN(SUM(H104:H111),0)</f>
        <v>10545</v>
      </c>
      <c r="I112" s="19"/>
      <c r="J112" s="19">
        <f>ROUNDDOWN(SUM(J104:J111),0)</f>
        <v>63777</v>
      </c>
      <c r="K112" s="19"/>
      <c r="L112" s="19">
        <f>SUM(L104:L111)</f>
        <v>7084</v>
      </c>
      <c r="M112" s="37"/>
    </row>
    <row r="113" spans="1:13" ht="20.100000000000001" customHeight="1">
      <c r="A113" s="151"/>
      <c r="B113" s="14"/>
      <c r="C113" s="19"/>
      <c r="D113" s="14"/>
      <c r="E113" s="19"/>
      <c r="F113" s="19"/>
      <c r="G113" s="19"/>
      <c r="H113" s="19"/>
      <c r="I113" s="19"/>
      <c r="J113" s="19"/>
      <c r="K113" s="19"/>
      <c r="L113" s="19"/>
      <c r="M113" s="37"/>
    </row>
    <row r="114" spans="1:13" ht="20.100000000000001" customHeight="1">
      <c r="A114" s="149" t="s">
        <v>327</v>
      </c>
      <c r="B114" s="34"/>
      <c r="C114" s="34"/>
      <c r="D114" s="34"/>
      <c r="E114" s="34"/>
      <c r="F114" s="34"/>
      <c r="G114" s="34"/>
      <c r="H114" s="34"/>
      <c r="I114" s="34"/>
      <c r="J114" s="34"/>
      <c r="K114" s="34"/>
      <c r="L114" s="34"/>
      <c r="M114" s="35"/>
    </row>
    <row r="115" spans="1:13" ht="20.100000000000001" customHeight="1">
      <c r="A115" s="150" t="s">
        <v>13</v>
      </c>
      <c r="B115" s="14"/>
      <c r="C115" s="36">
        <v>0.08</v>
      </c>
      <c r="D115" s="14" t="s">
        <v>1</v>
      </c>
      <c r="E115" s="19">
        <f t="shared" ref="E115:E122" si="20">G115+I115+K115</f>
        <v>198567</v>
      </c>
      <c r="F115" s="19">
        <f>TRUNC(C115*E115,0)</f>
        <v>15885</v>
      </c>
      <c r="G115" s="19"/>
      <c r="H115" s="19"/>
      <c r="I115" s="19">
        <f>IF(ISBLANK($A115),"",VLOOKUP($A115,단가표!$A$4:$D$28,4,FALSE))</f>
        <v>198567</v>
      </c>
      <c r="J115" s="19">
        <f>TRUNC(C115*I115,0)</f>
        <v>15885</v>
      </c>
      <c r="K115" s="19"/>
      <c r="L115" s="19"/>
      <c r="M115" s="37"/>
    </row>
    <row r="116" spans="1:13" ht="20.100000000000001" customHeight="1">
      <c r="A116" s="150" t="s">
        <v>36</v>
      </c>
      <c r="B116" s="14"/>
      <c r="C116" s="36">
        <v>0.16</v>
      </c>
      <c r="D116" s="14" t="s">
        <v>1</v>
      </c>
      <c r="E116" s="19">
        <f t="shared" si="20"/>
        <v>162349</v>
      </c>
      <c r="F116" s="19">
        <f t="shared" ref="F116:F121" si="21">TRUNC(C116*E116,0)</f>
        <v>25975</v>
      </c>
      <c r="G116" s="19"/>
      <c r="H116" s="19"/>
      <c r="I116" s="19">
        <f>IF(ISBLANK($A116),"",VLOOKUP($A116,단가표!$A$4:$D$28,4,FALSE))</f>
        <v>162349</v>
      </c>
      <c r="J116" s="19">
        <f>TRUNC(C116*I116,0)</f>
        <v>25975</v>
      </c>
      <c r="K116" s="19"/>
      <c r="L116" s="19"/>
      <c r="M116" s="37"/>
    </row>
    <row r="117" spans="1:13" ht="20.100000000000001" customHeight="1">
      <c r="A117" s="150" t="s">
        <v>14</v>
      </c>
      <c r="B117" s="14"/>
      <c r="C117" s="36">
        <v>0.16</v>
      </c>
      <c r="D117" s="14" t="s">
        <v>1</v>
      </c>
      <c r="E117" s="19">
        <f t="shared" si="20"/>
        <v>142459</v>
      </c>
      <c r="F117" s="19">
        <f t="shared" si="21"/>
        <v>22793</v>
      </c>
      <c r="G117" s="19"/>
      <c r="H117" s="19"/>
      <c r="I117" s="19">
        <f>IF(ISBLANK($A117),"",VLOOKUP($A117,단가표!$A$4:$D$28,4,FALSE))</f>
        <v>142459</v>
      </c>
      <c r="J117" s="19">
        <f>TRUNC(C117*I117,0)</f>
        <v>22793</v>
      </c>
      <c r="K117" s="19"/>
      <c r="L117" s="19"/>
      <c r="M117" s="37"/>
    </row>
    <row r="118" spans="1:13" ht="20.100000000000001" customHeight="1">
      <c r="A118" s="150" t="s">
        <v>15</v>
      </c>
      <c r="B118" s="14"/>
      <c r="C118" s="36">
        <v>0.32</v>
      </c>
      <c r="D118" s="14" t="s">
        <v>1</v>
      </c>
      <c r="E118" s="19">
        <f t="shared" si="20"/>
        <v>133417</v>
      </c>
      <c r="F118" s="19">
        <f t="shared" si="21"/>
        <v>42693</v>
      </c>
      <c r="G118" s="19"/>
      <c r="H118" s="19"/>
      <c r="I118" s="19">
        <f>IF(ISBLANK($A118),"",VLOOKUP($A118,단가표!$A$4:$D$28,4,FALSE))</f>
        <v>133417</v>
      </c>
      <c r="J118" s="19">
        <f>TRUNC(C118*I118,0)</f>
        <v>42693</v>
      </c>
      <c r="K118" s="19"/>
      <c r="L118" s="19"/>
      <c r="M118" s="37"/>
    </row>
    <row r="119" spans="1:13" ht="20.100000000000001" customHeight="1">
      <c r="A119" s="150" t="s">
        <v>16</v>
      </c>
      <c r="B119" s="14"/>
      <c r="C119" s="36">
        <v>0.32</v>
      </c>
      <c r="D119" s="14" t="s">
        <v>1</v>
      </c>
      <c r="E119" s="19">
        <f t="shared" si="20"/>
        <v>109819</v>
      </c>
      <c r="F119" s="19">
        <f t="shared" si="21"/>
        <v>35142</v>
      </c>
      <c r="G119" s="19"/>
      <c r="H119" s="19"/>
      <c r="I119" s="19">
        <f>IF(ISBLANK($A119),"",VLOOKUP($A119,단가표!$A$4:$D$28,4,FALSE))</f>
        <v>109819</v>
      </c>
      <c r="J119" s="19">
        <f>TRUNC(C119*I119,0)</f>
        <v>35142</v>
      </c>
      <c r="K119" s="19"/>
      <c r="L119" s="19"/>
      <c r="M119" s="37"/>
    </row>
    <row r="120" spans="1:13" ht="20.100000000000001" customHeight="1">
      <c r="A120" s="150" t="s">
        <v>42</v>
      </c>
      <c r="B120" s="14"/>
      <c r="C120" s="51">
        <v>6.4000000000000003E-3</v>
      </c>
      <c r="D120" s="14" t="s">
        <v>11</v>
      </c>
      <c r="E120" s="19">
        <f t="shared" si="20"/>
        <v>340000</v>
      </c>
      <c r="F120" s="19">
        <f t="shared" si="21"/>
        <v>2176</v>
      </c>
      <c r="G120" s="19">
        <f>IF(ISBLANK($A120),"",VLOOKUP($A120,단가표!$A$4:$D$28,4,FALSE))</f>
        <v>340000</v>
      </c>
      <c r="H120" s="19">
        <f>TRUNC(G120*C120,0)</f>
        <v>2176</v>
      </c>
      <c r="I120" s="19"/>
      <c r="J120" s="19"/>
      <c r="K120" s="19"/>
      <c r="L120" s="19"/>
      <c r="M120" s="37"/>
    </row>
    <row r="121" spans="1:13" ht="20.100000000000001" customHeight="1">
      <c r="A121" s="153" t="s">
        <v>43</v>
      </c>
      <c r="B121" s="49">
        <v>0.05</v>
      </c>
      <c r="C121" s="15">
        <v>1</v>
      </c>
      <c r="D121" s="14" t="s">
        <v>40</v>
      </c>
      <c r="E121" s="19">
        <f t="shared" si="20"/>
        <v>108</v>
      </c>
      <c r="F121" s="19">
        <f t="shared" si="21"/>
        <v>108</v>
      </c>
      <c r="G121" s="19">
        <f>TRUNC(H120*B121,0)</f>
        <v>108</v>
      </c>
      <c r="H121" s="19">
        <f>TRUNC(G121*C121,1)</f>
        <v>108</v>
      </c>
      <c r="I121" s="19"/>
      <c r="J121" s="19"/>
      <c r="K121" s="19"/>
      <c r="L121" s="19"/>
      <c r="M121" s="37"/>
    </row>
    <row r="122" spans="1:13" ht="20.100000000000001" customHeight="1">
      <c r="A122" s="153" t="s">
        <v>44</v>
      </c>
      <c r="B122" s="52">
        <v>6.19</v>
      </c>
      <c r="C122" s="36">
        <v>1</v>
      </c>
      <c r="D122" s="14" t="s">
        <v>40</v>
      </c>
      <c r="E122" s="19">
        <f t="shared" si="20"/>
        <v>211385</v>
      </c>
      <c r="F122" s="19">
        <f>TRUNC(E122/B122,0)</f>
        <v>34149</v>
      </c>
      <c r="G122" s="19">
        <v>120559</v>
      </c>
      <c r="H122" s="19">
        <f>TRUNC(G122/B122,0)</f>
        <v>19476</v>
      </c>
      <c r="I122" s="19"/>
      <c r="J122" s="19"/>
      <c r="K122" s="19">
        <v>90826</v>
      </c>
      <c r="L122" s="19">
        <f>TRUNC(K122/B122,0)</f>
        <v>14673</v>
      </c>
      <c r="M122" s="37"/>
    </row>
    <row r="123" spans="1:13" ht="20.100000000000001" customHeight="1">
      <c r="A123" s="151" t="s">
        <v>0</v>
      </c>
      <c r="B123" s="14"/>
      <c r="C123" s="19"/>
      <c r="D123" s="14"/>
      <c r="E123" s="19"/>
      <c r="F123" s="19">
        <f>H123+J123+L123</f>
        <v>178921</v>
      </c>
      <c r="G123" s="19"/>
      <c r="H123" s="19">
        <f>ROUNDDOWN(SUM(H115:H122),0)</f>
        <v>21760</v>
      </c>
      <c r="I123" s="19"/>
      <c r="J123" s="19">
        <f>ROUNDDOWN(SUM(J115:J122),0)</f>
        <v>142488</v>
      </c>
      <c r="K123" s="19"/>
      <c r="L123" s="19">
        <f>SUM(L115:L122)</f>
        <v>14673</v>
      </c>
      <c r="M123" s="37"/>
    </row>
    <row r="124" spans="1:13" ht="20.100000000000001" customHeight="1">
      <c r="A124" s="151"/>
      <c r="B124" s="14"/>
      <c r="C124" s="19"/>
      <c r="D124" s="14"/>
      <c r="E124" s="19"/>
      <c r="F124" s="19"/>
      <c r="G124" s="19"/>
      <c r="H124" s="19"/>
      <c r="I124" s="19"/>
      <c r="J124" s="19"/>
      <c r="K124" s="19"/>
      <c r="L124" s="19"/>
      <c r="M124" s="37"/>
    </row>
    <row r="125" spans="1:13" ht="20.100000000000001" customHeight="1">
      <c r="A125" s="149" t="s">
        <v>328</v>
      </c>
      <c r="B125" s="34"/>
      <c r="C125" s="34"/>
      <c r="D125" s="34"/>
      <c r="E125" s="34"/>
      <c r="F125" s="34"/>
      <c r="G125" s="34"/>
      <c r="H125" s="34"/>
      <c r="I125" s="34"/>
      <c r="J125" s="34"/>
      <c r="K125" s="34"/>
      <c r="L125" s="34"/>
      <c r="M125" s="37"/>
    </row>
    <row r="126" spans="1:13" ht="20.100000000000001" customHeight="1">
      <c r="A126" s="13" t="s">
        <v>300</v>
      </c>
      <c r="B126" s="14"/>
      <c r="C126" s="36">
        <v>0.25</v>
      </c>
      <c r="D126" s="14" t="s">
        <v>301</v>
      </c>
      <c r="E126" s="19">
        <f>G126+I126+K126</f>
        <v>198567</v>
      </c>
      <c r="F126" s="19">
        <f>TRUNC(C126*E126,0)</f>
        <v>49641</v>
      </c>
      <c r="G126" s="19"/>
      <c r="H126" s="19"/>
      <c r="I126" s="19">
        <f>IF(ISBLANK($A126),"",VLOOKUP($A126,단가표!$A$4:$D$28,4,FALSE))</f>
        <v>198567</v>
      </c>
      <c r="J126" s="19">
        <f>TRUNC(C126*I126,0)</f>
        <v>49641</v>
      </c>
      <c r="K126" s="19"/>
      <c r="L126" s="19"/>
      <c r="M126" s="37"/>
    </row>
    <row r="127" spans="1:13" ht="20.100000000000001" customHeight="1">
      <c r="A127" s="13" t="s">
        <v>302</v>
      </c>
      <c r="B127" s="14"/>
      <c r="C127" s="36">
        <v>0.5</v>
      </c>
      <c r="D127" s="14" t="s">
        <v>301</v>
      </c>
      <c r="E127" s="19">
        <f>G127+I127+K127</f>
        <v>162349</v>
      </c>
      <c r="F127" s="19">
        <f t="shared" ref="F127:F136" si="22">TRUNC(C127*E127,0)</f>
        <v>81174</v>
      </c>
      <c r="G127" s="19"/>
      <c r="H127" s="19"/>
      <c r="I127" s="19">
        <f>IF(ISBLANK($A127),"",VLOOKUP($A127,단가표!$A$4:$D$28,4,FALSE))</f>
        <v>162349</v>
      </c>
      <c r="J127" s="19">
        <f>TRUNC(C127*I127,0)</f>
        <v>81174</v>
      </c>
      <c r="K127" s="19"/>
      <c r="L127" s="19"/>
      <c r="M127" s="37"/>
    </row>
    <row r="128" spans="1:13" ht="20.100000000000001" customHeight="1">
      <c r="A128" s="13" t="s">
        <v>313</v>
      </c>
      <c r="B128" s="14"/>
      <c r="C128" s="36">
        <v>0.5</v>
      </c>
      <c r="D128" s="14" t="s">
        <v>314</v>
      </c>
      <c r="E128" s="19">
        <f>G128+I128+K128</f>
        <v>142459</v>
      </c>
      <c r="F128" s="19">
        <f t="shared" si="22"/>
        <v>71229</v>
      </c>
      <c r="G128" s="19"/>
      <c r="H128" s="19"/>
      <c r="I128" s="19">
        <f>IF(ISBLANK($A128),"",VLOOKUP($A128,단가표!$A$4:$D$28,4,FALSE))</f>
        <v>142459</v>
      </c>
      <c r="J128" s="19">
        <f>TRUNC(C128*I128,0)</f>
        <v>71229</v>
      </c>
      <c r="K128" s="19"/>
      <c r="L128" s="19"/>
      <c r="M128" s="37"/>
    </row>
    <row r="129" spans="1:13" ht="20.100000000000001" customHeight="1">
      <c r="A129" s="13" t="s">
        <v>304</v>
      </c>
      <c r="B129" s="14"/>
      <c r="C129" s="36">
        <v>1</v>
      </c>
      <c r="D129" s="14" t="s">
        <v>301</v>
      </c>
      <c r="E129" s="19">
        <f t="shared" ref="E129:E137" si="23">G129+I129+K129</f>
        <v>133417</v>
      </c>
      <c r="F129" s="19">
        <f t="shared" si="22"/>
        <v>133417</v>
      </c>
      <c r="G129" s="19"/>
      <c r="H129" s="19"/>
      <c r="I129" s="19">
        <f>IF(ISBLANK($A129),"",VLOOKUP($A129,단가표!$A$4:$D$28,4,FALSE))</f>
        <v>133417</v>
      </c>
      <c r="J129" s="19">
        <f>TRUNC(C129*I129,0)</f>
        <v>133417</v>
      </c>
      <c r="K129" s="19"/>
      <c r="L129" s="19"/>
      <c r="M129" s="37"/>
    </row>
    <row r="130" spans="1:13" ht="20.100000000000001" customHeight="1">
      <c r="A130" s="13" t="s">
        <v>305</v>
      </c>
      <c r="B130" s="14"/>
      <c r="C130" s="36">
        <v>1</v>
      </c>
      <c r="D130" s="14" t="s">
        <v>314</v>
      </c>
      <c r="E130" s="19">
        <f t="shared" si="23"/>
        <v>109819</v>
      </c>
      <c r="F130" s="19">
        <f t="shared" si="22"/>
        <v>109819</v>
      </c>
      <c r="G130" s="19"/>
      <c r="H130" s="19"/>
      <c r="I130" s="19">
        <f>IF(ISBLANK($A130),"",VLOOKUP($A130,단가표!$A$4:$D$28,4,FALSE))</f>
        <v>109819</v>
      </c>
      <c r="J130" s="19">
        <f>TRUNC(C130*I130,0)</f>
        <v>109819</v>
      </c>
      <c r="K130" s="19"/>
      <c r="L130" s="19"/>
      <c r="M130" s="37"/>
    </row>
    <row r="131" spans="1:13" ht="20.100000000000001" customHeight="1">
      <c r="A131" s="13" t="s">
        <v>315</v>
      </c>
      <c r="B131" s="14"/>
      <c r="C131" s="40">
        <v>4.8000000000000001E-2</v>
      </c>
      <c r="D131" s="14" t="s">
        <v>298</v>
      </c>
      <c r="E131" s="19">
        <f t="shared" si="23"/>
        <v>1200000</v>
      </c>
      <c r="F131" s="19">
        <f t="shared" si="22"/>
        <v>57600</v>
      </c>
      <c r="G131" s="19">
        <f>IF(ISBLANK($A131),"",VLOOKUP($A131,[1]단가표!$A$4:$D$28,4,FALSE))</f>
        <v>1200000</v>
      </c>
      <c r="H131" s="19">
        <f>TRUNC(G131*C131,0)</f>
        <v>57600</v>
      </c>
      <c r="I131" s="19"/>
      <c r="J131" s="19"/>
      <c r="K131" s="19"/>
      <c r="L131" s="19"/>
      <c r="M131" s="37"/>
    </row>
    <row r="132" spans="1:13" ht="20.100000000000001" customHeight="1">
      <c r="A132" s="13" t="s">
        <v>308</v>
      </c>
      <c r="B132" s="14"/>
      <c r="C132" s="40">
        <v>1.4E-2</v>
      </c>
      <c r="D132" s="14" t="s">
        <v>298</v>
      </c>
      <c r="E132" s="19">
        <f t="shared" si="23"/>
        <v>487000</v>
      </c>
      <c r="F132" s="19">
        <f t="shared" si="22"/>
        <v>6818</v>
      </c>
      <c r="G132" s="19">
        <f>IF(ISBLANK($A132),"",VLOOKUP($A132,[1]단가표!$A$4:$D$28,4,FALSE))</f>
        <v>487000</v>
      </c>
      <c r="H132" s="19">
        <f>TRUNC(G132*C132,0)</f>
        <v>6818</v>
      </c>
      <c r="I132" s="19"/>
      <c r="J132" s="19"/>
      <c r="K132" s="19"/>
      <c r="L132" s="19"/>
      <c r="M132" s="37"/>
    </row>
    <row r="133" spans="1:13" ht="20.100000000000001" customHeight="1">
      <c r="A133" s="13" t="s">
        <v>309</v>
      </c>
      <c r="B133" s="14"/>
      <c r="C133" s="36">
        <v>0.09</v>
      </c>
      <c r="D133" s="14" t="s">
        <v>298</v>
      </c>
      <c r="E133" s="19">
        <f t="shared" si="23"/>
        <v>130000</v>
      </c>
      <c r="F133" s="19">
        <f t="shared" si="22"/>
        <v>11700</v>
      </c>
      <c r="G133" s="19">
        <f>IF(ISBLANK($A133),"",VLOOKUP($A133,[1]단가표!$A$4:$D$28,4,FALSE))</f>
        <v>130000</v>
      </c>
      <c r="H133" s="19">
        <f>TRUNC(G133*C133,0)</f>
        <v>11700</v>
      </c>
      <c r="I133" s="19"/>
      <c r="J133" s="19"/>
      <c r="K133" s="19"/>
      <c r="L133" s="19"/>
      <c r="M133" s="37"/>
    </row>
    <row r="134" spans="1:13" ht="20.100000000000001" customHeight="1">
      <c r="A134" s="13" t="s">
        <v>316</v>
      </c>
      <c r="B134" s="14"/>
      <c r="C134" s="40">
        <v>1.7999999999999999E-2</v>
      </c>
      <c r="D134" s="14" t="s">
        <v>298</v>
      </c>
      <c r="E134" s="19">
        <f t="shared" si="23"/>
        <v>118000</v>
      </c>
      <c r="F134" s="19">
        <f t="shared" si="22"/>
        <v>2124</v>
      </c>
      <c r="G134" s="19">
        <f>IF(ISBLANK($A134),"",VLOOKUP($A134,[1]단가표!$A$4:$D$28,4,FALSE))</f>
        <v>118000</v>
      </c>
      <c r="H134" s="19">
        <f>TRUNC(G134*C134,0)</f>
        <v>2124</v>
      </c>
      <c r="I134" s="19"/>
      <c r="J134" s="19"/>
      <c r="K134" s="19"/>
      <c r="L134" s="19"/>
      <c r="M134" s="37"/>
    </row>
    <row r="135" spans="1:13" ht="20.100000000000001" customHeight="1">
      <c r="A135" s="13" t="s">
        <v>310</v>
      </c>
      <c r="B135" s="14"/>
      <c r="C135" s="40">
        <v>1.7999999999999999E-2</v>
      </c>
      <c r="D135" s="14" t="s">
        <v>298</v>
      </c>
      <c r="E135" s="19">
        <f t="shared" si="23"/>
        <v>150000</v>
      </c>
      <c r="F135" s="19">
        <f t="shared" si="22"/>
        <v>2700</v>
      </c>
      <c r="G135" s="19">
        <f>IF(ISBLANK($A135),"",VLOOKUP($A135,[1]단가표!$A$4:$D$28,4,FALSE))</f>
        <v>150000</v>
      </c>
      <c r="H135" s="19">
        <f>TRUNC(G135*C135,0)</f>
        <v>2700</v>
      </c>
      <c r="I135" s="19"/>
      <c r="J135" s="19"/>
      <c r="K135" s="19"/>
      <c r="L135" s="19"/>
      <c r="M135" s="37"/>
    </row>
    <row r="136" spans="1:13" ht="20.100000000000001" customHeight="1">
      <c r="A136" s="39" t="s">
        <v>227</v>
      </c>
      <c r="B136" s="49">
        <v>0.05</v>
      </c>
      <c r="C136" s="15">
        <v>1</v>
      </c>
      <c r="D136" s="14" t="s">
        <v>40</v>
      </c>
      <c r="E136" s="19">
        <f t="shared" si="23"/>
        <v>4047</v>
      </c>
      <c r="F136" s="19">
        <f t="shared" si="22"/>
        <v>4047</v>
      </c>
      <c r="G136" s="15">
        <f>TRUNC(SUM(H131:H135)*B136,0)</f>
        <v>4047</v>
      </c>
      <c r="H136" s="19">
        <f>TRUNC(G136*C136,1)</f>
        <v>4047</v>
      </c>
      <c r="I136" s="19"/>
      <c r="J136" s="19"/>
      <c r="K136" s="19"/>
      <c r="L136" s="19"/>
      <c r="M136" s="37"/>
    </row>
    <row r="137" spans="1:13" ht="20.100000000000001" customHeight="1">
      <c r="A137" s="39" t="s">
        <v>228</v>
      </c>
      <c r="B137" s="52">
        <v>2</v>
      </c>
      <c r="C137" s="36">
        <v>1</v>
      </c>
      <c r="D137" s="14" t="s">
        <v>40</v>
      </c>
      <c r="E137" s="19">
        <f t="shared" si="23"/>
        <v>211385</v>
      </c>
      <c r="F137" s="19">
        <f>TRUNC(E137/B137,0)</f>
        <v>105692</v>
      </c>
      <c r="G137" s="19">
        <v>120559</v>
      </c>
      <c r="H137" s="19">
        <f>TRUNC(G137/B137,0)</f>
        <v>60279</v>
      </c>
      <c r="I137" s="19"/>
      <c r="J137" s="19"/>
      <c r="K137" s="19">
        <v>90826</v>
      </c>
      <c r="L137" s="19">
        <f>TRUNC(K137/B137,0)</f>
        <v>45413</v>
      </c>
      <c r="M137" s="37"/>
    </row>
    <row r="138" spans="1:13" ht="20.100000000000001" customHeight="1">
      <c r="A138" s="38" t="s">
        <v>318</v>
      </c>
      <c r="B138" s="14"/>
      <c r="C138" s="19"/>
      <c r="D138" s="14"/>
      <c r="E138" s="19"/>
      <c r="F138" s="19">
        <f>SUM(F126:F137)</f>
        <v>635961</v>
      </c>
      <c r="G138" s="19"/>
      <c r="H138" s="19">
        <f>ROUNDDOWN(SUM(H126:H137),0)</f>
        <v>145268</v>
      </c>
      <c r="I138" s="19"/>
      <c r="J138" s="19">
        <f>ROUNDDOWN(SUM(J126:J137),0)</f>
        <v>445280</v>
      </c>
      <c r="K138" s="19"/>
      <c r="L138" s="19">
        <f>SUM(L126:L137)</f>
        <v>45413</v>
      </c>
      <c r="M138" s="37"/>
    </row>
    <row r="139" spans="1:13" ht="20.100000000000001" customHeight="1">
      <c r="A139" s="151"/>
      <c r="B139" s="14"/>
      <c r="C139" s="19"/>
      <c r="D139" s="14"/>
      <c r="E139" s="19"/>
      <c r="F139" s="19"/>
      <c r="G139" s="19"/>
      <c r="H139" s="19"/>
      <c r="I139" s="19"/>
      <c r="J139" s="19"/>
      <c r="K139" s="19"/>
      <c r="L139" s="19"/>
      <c r="M139" s="37"/>
    </row>
    <row r="140" spans="1:13" ht="20.100000000000001" customHeight="1">
      <c r="A140" s="149" t="s">
        <v>329</v>
      </c>
      <c r="B140" s="34"/>
      <c r="C140" s="34"/>
      <c r="D140" s="34"/>
      <c r="E140" s="34"/>
      <c r="F140" s="34"/>
      <c r="G140" s="34"/>
      <c r="H140" s="34"/>
      <c r="I140" s="34"/>
      <c r="J140" s="34"/>
      <c r="K140" s="34"/>
      <c r="L140" s="34"/>
      <c r="M140" s="35"/>
    </row>
    <row r="141" spans="1:13" ht="20.100000000000001" customHeight="1">
      <c r="A141" s="150" t="s">
        <v>13</v>
      </c>
      <c r="B141" s="14"/>
      <c r="C141" s="36">
        <v>0.05</v>
      </c>
      <c r="D141" s="14" t="s">
        <v>1</v>
      </c>
      <c r="E141" s="19">
        <f t="shared" ref="E141:E148" si="24">G141+I141+K141</f>
        <v>198567</v>
      </c>
      <c r="F141" s="19">
        <f>TRUNC(C141*E141,0)</f>
        <v>9928</v>
      </c>
      <c r="G141" s="19"/>
      <c r="H141" s="19"/>
      <c r="I141" s="19">
        <f>IF(ISBLANK($A141),"",VLOOKUP($A141,단가표!$A$4:$D$28,4,FALSE))</f>
        <v>198567</v>
      </c>
      <c r="J141" s="19">
        <f>TRUNC(C141*I141,0)</f>
        <v>9928</v>
      </c>
      <c r="K141" s="19"/>
      <c r="L141" s="19"/>
      <c r="M141" s="37"/>
    </row>
    <row r="142" spans="1:13" ht="20.100000000000001" customHeight="1">
      <c r="A142" s="150" t="s">
        <v>36</v>
      </c>
      <c r="B142" s="14"/>
      <c r="C142" s="36">
        <v>0.1</v>
      </c>
      <c r="D142" s="14" t="s">
        <v>1</v>
      </c>
      <c r="E142" s="19">
        <f t="shared" si="24"/>
        <v>162349</v>
      </c>
      <c r="F142" s="19">
        <f t="shared" ref="F142:F147" si="25">TRUNC(C142*E142,0)</f>
        <v>16234</v>
      </c>
      <c r="G142" s="19"/>
      <c r="H142" s="19"/>
      <c r="I142" s="19">
        <f>IF(ISBLANK($A142),"",VLOOKUP($A142,단가표!$A$4:$D$28,4,FALSE))</f>
        <v>162349</v>
      </c>
      <c r="J142" s="19">
        <f>TRUNC(C142*I142,0)</f>
        <v>16234</v>
      </c>
      <c r="K142" s="19"/>
      <c r="L142" s="19"/>
      <c r="M142" s="37"/>
    </row>
    <row r="143" spans="1:13" ht="20.100000000000001" customHeight="1">
      <c r="A143" s="150" t="s">
        <v>14</v>
      </c>
      <c r="B143" s="14"/>
      <c r="C143" s="36">
        <v>0.1</v>
      </c>
      <c r="D143" s="14" t="s">
        <v>1</v>
      </c>
      <c r="E143" s="19">
        <f t="shared" si="24"/>
        <v>142459</v>
      </c>
      <c r="F143" s="19">
        <f t="shared" si="25"/>
        <v>14245</v>
      </c>
      <c r="G143" s="19"/>
      <c r="H143" s="19"/>
      <c r="I143" s="19">
        <f>IF(ISBLANK($A143),"",VLOOKUP($A143,단가표!$A$4:$D$28,4,FALSE))</f>
        <v>142459</v>
      </c>
      <c r="J143" s="19">
        <f>TRUNC(C143*I143,0)</f>
        <v>14245</v>
      </c>
      <c r="K143" s="19"/>
      <c r="L143" s="19"/>
      <c r="M143" s="37"/>
    </row>
    <row r="144" spans="1:13" ht="20.100000000000001" customHeight="1">
      <c r="A144" s="150" t="s">
        <v>15</v>
      </c>
      <c r="B144" s="14"/>
      <c r="C144" s="36">
        <v>0.21</v>
      </c>
      <c r="D144" s="14" t="s">
        <v>1</v>
      </c>
      <c r="E144" s="19">
        <f t="shared" si="24"/>
        <v>133417</v>
      </c>
      <c r="F144" s="19">
        <f t="shared" si="25"/>
        <v>28017</v>
      </c>
      <c r="G144" s="19"/>
      <c r="H144" s="19"/>
      <c r="I144" s="19">
        <f>IF(ISBLANK($A144),"",VLOOKUP($A144,단가표!$A$4:$D$28,4,FALSE))</f>
        <v>133417</v>
      </c>
      <c r="J144" s="19">
        <f>TRUNC(C144*I144,0)</f>
        <v>28017</v>
      </c>
      <c r="K144" s="19"/>
      <c r="L144" s="19"/>
      <c r="M144" s="37"/>
    </row>
    <row r="145" spans="1:13" ht="20.100000000000001" customHeight="1">
      <c r="A145" s="150" t="s">
        <v>16</v>
      </c>
      <c r="B145" s="14"/>
      <c r="C145" s="36">
        <v>0.21</v>
      </c>
      <c r="D145" s="14" t="s">
        <v>1</v>
      </c>
      <c r="E145" s="19">
        <f t="shared" si="24"/>
        <v>109819</v>
      </c>
      <c r="F145" s="19">
        <f t="shared" si="25"/>
        <v>23061</v>
      </c>
      <c r="G145" s="19"/>
      <c r="H145" s="19"/>
      <c r="I145" s="19">
        <f>IF(ISBLANK($A145),"",VLOOKUP($A145,단가표!$A$4:$D$28,4,FALSE))</f>
        <v>109819</v>
      </c>
      <c r="J145" s="19">
        <f>TRUNC(C145*I145,0)</f>
        <v>23061</v>
      </c>
      <c r="K145" s="19"/>
      <c r="L145" s="19"/>
      <c r="M145" s="37"/>
    </row>
    <row r="146" spans="1:13" ht="20.100000000000001" customHeight="1">
      <c r="A146" s="150" t="s">
        <v>42</v>
      </c>
      <c r="B146" s="14"/>
      <c r="C146" s="51">
        <v>4.4000000000000003E-3</v>
      </c>
      <c r="D146" s="14" t="s">
        <v>11</v>
      </c>
      <c r="E146" s="19">
        <f t="shared" si="24"/>
        <v>340000</v>
      </c>
      <c r="F146" s="19">
        <f t="shared" si="25"/>
        <v>1496</v>
      </c>
      <c r="G146" s="19">
        <f>IF(ISBLANK($A146),"",VLOOKUP($A146,단가표!$A$4:$D$28,4,FALSE))</f>
        <v>340000</v>
      </c>
      <c r="H146" s="19">
        <f>TRUNC(G146*C146,0)</f>
        <v>1496</v>
      </c>
      <c r="I146" s="19"/>
      <c r="J146" s="19"/>
      <c r="K146" s="19"/>
      <c r="L146" s="19"/>
      <c r="M146" s="37"/>
    </row>
    <row r="147" spans="1:13" ht="20.100000000000001" customHeight="1">
      <c r="A147" s="153" t="s">
        <v>43</v>
      </c>
      <c r="B147" s="49">
        <v>0.05</v>
      </c>
      <c r="C147" s="15">
        <v>1</v>
      </c>
      <c r="D147" s="14" t="s">
        <v>40</v>
      </c>
      <c r="E147" s="19">
        <f t="shared" si="24"/>
        <v>74</v>
      </c>
      <c r="F147" s="19">
        <f t="shared" si="25"/>
        <v>74</v>
      </c>
      <c r="G147" s="19">
        <f>TRUNC(H146*B147,0)</f>
        <v>74</v>
      </c>
      <c r="H147" s="19">
        <f>TRUNC(G147*C147,1)</f>
        <v>74</v>
      </c>
      <c r="I147" s="19"/>
      <c r="J147" s="19"/>
      <c r="K147" s="19"/>
      <c r="L147" s="19"/>
      <c r="M147" s="37"/>
    </row>
    <row r="148" spans="1:13" ht="20.100000000000001" customHeight="1">
      <c r="A148" s="153" t="s">
        <v>44</v>
      </c>
      <c r="B148" s="52">
        <v>9.36</v>
      </c>
      <c r="C148" s="36">
        <v>1</v>
      </c>
      <c r="D148" s="14" t="s">
        <v>40</v>
      </c>
      <c r="E148" s="19">
        <f t="shared" si="24"/>
        <v>211385</v>
      </c>
      <c r="F148" s="15">
        <f>TRUNC(E148/B148,0)</f>
        <v>22583</v>
      </c>
      <c r="G148" s="19">
        <v>120559</v>
      </c>
      <c r="H148" s="15">
        <f>TRUNC(G148/B148,0)</f>
        <v>12880</v>
      </c>
      <c r="I148" s="19"/>
      <c r="J148" s="19"/>
      <c r="K148" s="19">
        <v>90826</v>
      </c>
      <c r="L148" s="19">
        <f>TRUNC(K148/B148,0)</f>
        <v>9703</v>
      </c>
      <c r="M148" s="37"/>
    </row>
    <row r="149" spans="1:13" ht="20.100000000000001" customHeight="1">
      <c r="A149" s="151" t="s">
        <v>0</v>
      </c>
      <c r="B149" s="14"/>
      <c r="C149" s="19"/>
      <c r="D149" s="14"/>
      <c r="E149" s="19"/>
      <c r="F149" s="19">
        <f>SUM(F141:F148)</f>
        <v>115638</v>
      </c>
      <c r="G149" s="19"/>
      <c r="H149" s="19">
        <f>ROUNDDOWN(SUM(H141:H148),0)</f>
        <v>14450</v>
      </c>
      <c r="I149" s="19"/>
      <c r="J149" s="19">
        <f>ROUNDDOWN(SUM(J141:J148),0)</f>
        <v>91485</v>
      </c>
      <c r="K149" s="19"/>
      <c r="L149" s="19">
        <f>SUM(L141:L148)</f>
        <v>9703</v>
      </c>
      <c r="M149" s="37"/>
    </row>
    <row r="150" spans="1:13" ht="20.100000000000001" customHeight="1">
      <c r="A150" s="152"/>
      <c r="B150" s="34"/>
      <c r="C150" s="42"/>
      <c r="D150" s="34"/>
      <c r="E150" s="42"/>
      <c r="F150" s="42"/>
      <c r="G150" s="42"/>
      <c r="H150" s="42"/>
      <c r="I150" s="42"/>
      <c r="J150" s="42"/>
      <c r="K150" s="42"/>
      <c r="L150" s="42"/>
      <c r="M150" s="43"/>
    </row>
    <row r="151" spans="1:13" ht="20.100000000000001" customHeight="1">
      <c r="A151" s="149" t="s">
        <v>330</v>
      </c>
      <c r="B151" s="123"/>
      <c r="C151" s="34"/>
      <c r="D151" s="34"/>
      <c r="E151" s="34"/>
      <c r="F151" s="34"/>
      <c r="G151" s="34"/>
      <c r="H151" s="34"/>
      <c r="I151" s="34"/>
      <c r="J151" s="34"/>
      <c r="K151" s="34"/>
      <c r="L151" s="34"/>
      <c r="M151" s="35"/>
    </row>
    <row r="152" spans="1:13" ht="20.100000000000001" customHeight="1">
      <c r="A152" s="13" t="s">
        <v>217</v>
      </c>
      <c r="B152" s="14"/>
      <c r="C152" s="40">
        <v>4.0000000000000001E-3</v>
      </c>
      <c r="D152" s="14" t="s">
        <v>218</v>
      </c>
      <c r="E152" s="19">
        <v>202400</v>
      </c>
      <c r="F152" s="19">
        <f>TRUNC(C152*E152,0)</f>
        <v>809</v>
      </c>
      <c r="G152" s="19"/>
      <c r="H152" s="19"/>
      <c r="I152" s="19">
        <f>IF(ISBLANK($A152),"",VLOOKUP($A152,[2]단가표!$A$4:$D$28,4,FALSE))</f>
        <v>198567</v>
      </c>
      <c r="J152" s="19">
        <f>TRUNC(C152*I152,0)</f>
        <v>794</v>
      </c>
      <c r="K152" s="19"/>
      <c r="L152" s="19"/>
      <c r="M152" s="37"/>
    </row>
    <row r="153" spans="1:13" ht="20.100000000000001" customHeight="1">
      <c r="A153" s="13" t="s">
        <v>219</v>
      </c>
      <c r="B153" s="14"/>
      <c r="C153" s="36">
        <v>0.01</v>
      </c>
      <c r="D153" s="14" t="s">
        <v>220</v>
      </c>
      <c r="E153" s="19">
        <f t="shared" ref="E153:E159" si="26">G153+I153+K153</f>
        <v>162349</v>
      </c>
      <c r="F153" s="19">
        <f t="shared" ref="F153:F158" si="27">TRUNC(C153*E153,0)</f>
        <v>1623</v>
      </c>
      <c r="G153" s="19"/>
      <c r="H153" s="19"/>
      <c r="I153" s="19">
        <f>IF(ISBLANK($A153),"",VLOOKUP($A153,[2]단가표!$A$4:$D$28,4,FALSE))</f>
        <v>162349</v>
      </c>
      <c r="J153" s="19">
        <f>TRUNC(C153*I153,0)</f>
        <v>1623</v>
      </c>
      <c r="K153" s="19"/>
      <c r="L153" s="19"/>
      <c r="M153" s="37"/>
    </row>
    <row r="154" spans="1:13" ht="20.100000000000001" customHeight="1">
      <c r="A154" s="13" t="s">
        <v>221</v>
      </c>
      <c r="B154" s="14"/>
      <c r="C154" s="36">
        <v>0.01</v>
      </c>
      <c r="D154" s="14" t="s">
        <v>218</v>
      </c>
      <c r="E154" s="19">
        <f t="shared" si="26"/>
        <v>142459</v>
      </c>
      <c r="F154" s="19">
        <f t="shared" si="27"/>
        <v>1424</v>
      </c>
      <c r="G154" s="19"/>
      <c r="H154" s="19"/>
      <c r="I154" s="19">
        <f>IF(ISBLANK($A154),"",VLOOKUP($A154,[2]단가표!$A$4:$D$28,4,FALSE))</f>
        <v>142459</v>
      </c>
      <c r="J154" s="19">
        <f>TRUNC(C154*I154,0)</f>
        <v>1424</v>
      </c>
      <c r="K154" s="19"/>
      <c r="L154" s="19"/>
      <c r="M154" s="37"/>
    </row>
    <row r="155" spans="1:13" ht="20.100000000000001" customHeight="1">
      <c r="A155" s="13" t="s">
        <v>222</v>
      </c>
      <c r="B155" s="14"/>
      <c r="C155" s="36">
        <v>0.01</v>
      </c>
      <c r="D155" s="14" t="s">
        <v>223</v>
      </c>
      <c r="E155" s="19">
        <f t="shared" si="26"/>
        <v>133417</v>
      </c>
      <c r="F155" s="19">
        <f t="shared" si="27"/>
        <v>1334</v>
      </c>
      <c r="G155" s="19"/>
      <c r="H155" s="19"/>
      <c r="I155" s="19">
        <f>IF(ISBLANK($A155),"",VLOOKUP($A155,[2]단가표!$A$4:$D$28,4,FALSE))</f>
        <v>133417</v>
      </c>
      <c r="J155" s="19">
        <f>TRUNC(C155*I155,0)</f>
        <v>1334</v>
      </c>
      <c r="K155" s="19"/>
      <c r="L155" s="19"/>
      <c r="M155" s="37"/>
    </row>
    <row r="156" spans="1:13" ht="20.100000000000001" customHeight="1">
      <c r="A156" s="13" t="s">
        <v>16</v>
      </c>
      <c r="B156" s="14"/>
      <c r="C156" s="36">
        <v>0.02</v>
      </c>
      <c r="D156" s="14" t="s">
        <v>224</v>
      </c>
      <c r="E156" s="19">
        <f t="shared" si="26"/>
        <v>109819</v>
      </c>
      <c r="F156" s="19">
        <f t="shared" si="27"/>
        <v>2196</v>
      </c>
      <c r="G156" s="19"/>
      <c r="H156" s="19"/>
      <c r="I156" s="19">
        <f>IF(ISBLANK($A156),"",VLOOKUP($A156,[2]단가표!$A$4:$D$28,4,FALSE))</f>
        <v>109819</v>
      </c>
      <c r="J156" s="19">
        <f>TRUNC(C156*I156,0)</f>
        <v>2196</v>
      </c>
      <c r="K156" s="19"/>
      <c r="L156" s="19"/>
      <c r="M156" s="37"/>
    </row>
    <row r="157" spans="1:13" ht="20.100000000000001" customHeight="1">
      <c r="A157" s="13" t="s">
        <v>72</v>
      </c>
      <c r="B157" s="14" t="s">
        <v>225</v>
      </c>
      <c r="C157" s="40">
        <v>4.8000000000000001E-2</v>
      </c>
      <c r="D157" s="14" t="s">
        <v>226</v>
      </c>
      <c r="E157" s="19">
        <f t="shared" si="26"/>
        <v>8002</v>
      </c>
      <c r="F157" s="19">
        <f t="shared" si="27"/>
        <v>384</v>
      </c>
      <c r="G157" s="19">
        <f>IF(ISBLANK($A157),"",VLOOKUP($A157,단가표!$A$4:$D$28,4,FALSE))</f>
        <v>8002</v>
      </c>
      <c r="H157" s="19">
        <f>TRUNC(G157*C157,0)</f>
        <v>384</v>
      </c>
      <c r="I157" s="19"/>
      <c r="J157" s="19"/>
      <c r="K157" s="19"/>
      <c r="L157" s="19"/>
      <c r="M157" s="37"/>
    </row>
    <row r="158" spans="1:13" ht="20.100000000000001" customHeight="1">
      <c r="A158" s="39" t="s">
        <v>227</v>
      </c>
      <c r="B158" s="49">
        <v>0.05</v>
      </c>
      <c r="C158" s="15">
        <v>1</v>
      </c>
      <c r="D158" s="14" t="s">
        <v>40</v>
      </c>
      <c r="E158" s="19">
        <f t="shared" si="26"/>
        <v>19</v>
      </c>
      <c r="F158" s="19">
        <f t="shared" si="27"/>
        <v>19</v>
      </c>
      <c r="G158" s="19">
        <f>TRUNC(SUM(H157:H157)*B158,0)</f>
        <v>19</v>
      </c>
      <c r="H158" s="19">
        <f>TRUNC(G158*C158,1)</f>
        <v>19</v>
      </c>
      <c r="I158" s="19"/>
      <c r="J158" s="19"/>
      <c r="K158" s="19"/>
      <c r="L158" s="19"/>
      <c r="M158" s="37"/>
    </row>
    <row r="159" spans="1:13" ht="20.100000000000001" customHeight="1">
      <c r="A159" s="39" t="s">
        <v>228</v>
      </c>
      <c r="B159" s="52">
        <v>100</v>
      </c>
      <c r="C159" s="36">
        <v>1</v>
      </c>
      <c r="D159" s="14" t="s">
        <v>40</v>
      </c>
      <c r="E159" s="19">
        <f t="shared" si="26"/>
        <v>176872</v>
      </c>
      <c r="F159" s="19">
        <f>TRUNC(E159/B159,0)</f>
        <v>1768</v>
      </c>
      <c r="G159" s="19">
        <v>86046</v>
      </c>
      <c r="H159" s="15">
        <f>TRUNC(G159/B159,0)</f>
        <v>860</v>
      </c>
      <c r="I159" s="19"/>
      <c r="J159" s="19"/>
      <c r="K159" s="19">
        <v>90826</v>
      </c>
      <c r="L159" s="19">
        <f>TRUNC(K159/B159,0)</f>
        <v>908</v>
      </c>
      <c r="M159" s="37"/>
    </row>
    <row r="160" spans="1:13" ht="20.100000000000001" customHeight="1">
      <c r="A160" s="38" t="s">
        <v>229</v>
      </c>
      <c r="B160" s="14"/>
      <c r="C160" s="19"/>
      <c r="D160" s="14"/>
      <c r="E160" s="19"/>
      <c r="F160" s="19">
        <f>SUM(F152:F159)</f>
        <v>9557</v>
      </c>
      <c r="G160" s="19"/>
      <c r="H160" s="19">
        <f>ROUNDDOWN(SUM(H152:H159),0)</f>
        <v>1263</v>
      </c>
      <c r="I160" s="19"/>
      <c r="J160" s="19">
        <f>ROUNDDOWN(SUM(J152:J159),0)</f>
        <v>7371</v>
      </c>
      <c r="K160" s="19"/>
      <c r="L160" s="19">
        <f>SUM(L152:L159)</f>
        <v>908</v>
      </c>
      <c r="M160" s="37"/>
    </row>
    <row r="161" spans="1:13" ht="20.100000000000001" customHeight="1">
      <c r="A161" s="152"/>
      <c r="B161" s="34"/>
      <c r="C161" s="42"/>
      <c r="D161" s="34"/>
      <c r="E161" s="42"/>
      <c r="F161" s="42"/>
      <c r="G161" s="42"/>
      <c r="H161" s="42"/>
      <c r="I161" s="42"/>
      <c r="J161" s="42"/>
      <c r="K161" s="42"/>
      <c r="L161" s="42"/>
      <c r="M161" s="43"/>
    </row>
    <row r="162" spans="1:13" ht="20.100000000000001" customHeight="1">
      <c r="A162" s="149" t="s">
        <v>331</v>
      </c>
      <c r="B162" s="34"/>
      <c r="C162" s="34"/>
      <c r="D162" s="34"/>
      <c r="E162" s="34"/>
      <c r="F162" s="34"/>
      <c r="G162" s="34"/>
      <c r="H162" s="34"/>
      <c r="I162" s="34"/>
      <c r="J162" s="34"/>
      <c r="K162" s="34"/>
      <c r="L162" s="34"/>
      <c r="M162" s="53" t="s">
        <v>53</v>
      </c>
    </row>
    <row r="163" spans="1:13" ht="20.100000000000001" customHeight="1">
      <c r="A163" s="150" t="s">
        <v>13</v>
      </c>
      <c r="B163" s="14"/>
      <c r="C163" s="36">
        <v>1</v>
      </c>
      <c r="D163" s="14" t="s">
        <v>1</v>
      </c>
      <c r="E163" s="19">
        <f>G163+I163+K163</f>
        <v>198567</v>
      </c>
      <c r="F163" s="19">
        <f>TRUNC(C163*E163,0)</f>
        <v>198567</v>
      </c>
      <c r="G163" s="19"/>
      <c r="H163" s="19"/>
      <c r="I163" s="19">
        <f>IF(ISBLANK($A163),"",VLOOKUP($A163,단가표!$A$4:$D$28,4,FALSE))</f>
        <v>198567</v>
      </c>
      <c r="J163" s="19">
        <f>TRUNC(C163*I163,0)</f>
        <v>198567</v>
      </c>
      <c r="K163" s="19"/>
      <c r="L163" s="19"/>
      <c r="M163" s="37"/>
    </row>
    <row r="164" spans="1:13" ht="20.100000000000001" customHeight="1">
      <c r="A164" s="150" t="s">
        <v>15</v>
      </c>
      <c r="B164" s="14"/>
      <c r="C164" s="36">
        <v>1</v>
      </c>
      <c r="D164" s="14" t="s">
        <v>1</v>
      </c>
      <c r="E164" s="19">
        <f>G164+I164+K164</f>
        <v>133417</v>
      </c>
      <c r="F164" s="19">
        <f>TRUNC(C164*E164,0)</f>
        <v>133417</v>
      </c>
      <c r="G164" s="19"/>
      <c r="H164" s="19"/>
      <c r="I164" s="19">
        <f>IF(ISBLANK($A164),"",VLOOKUP($A164,단가표!$A$4:$D$28,4,FALSE))</f>
        <v>133417</v>
      </c>
      <c r="J164" s="19">
        <f>TRUNC(C164*I164,0)</f>
        <v>133417</v>
      </c>
      <c r="K164" s="19"/>
      <c r="L164" s="19"/>
      <c r="M164" s="37"/>
    </row>
    <row r="165" spans="1:13" ht="20.100000000000001" customHeight="1">
      <c r="A165" s="150" t="s">
        <v>76</v>
      </c>
      <c r="B165" s="14"/>
      <c r="C165" s="36">
        <v>1</v>
      </c>
      <c r="D165" s="14" t="s">
        <v>52</v>
      </c>
      <c r="E165" s="19">
        <f>G165+I165+K165</f>
        <v>156560</v>
      </c>
      <c r="F165" s="19">
        <f>TRUNC(C165*E165,0)</f>
        <v>156560</v>
      </c>
      <c r="G165" s="19"/>
      <c r="H165" s="19"/>
      <c r="I165" s="19"/>
      <c r="J165" s="19"/>
      <c r="K165" s="19">
        <v>156560</v>
      </c>
      <c r="L165" s="19">
        <f>TRUNC(C165*K165,0)</f>
        <v>156560</v>
      </c>
      <c r="M165" s="37"/>
    </row>
    <row r="166" spans="1:13" ht="20.100000000000001" customHeight="1">
      <c r="A166" s="151" t="s">
        <v>0</v>
      </c>
      <c r="B166" s="14"/>
      <c r="C166" s="19"/>
      <c r="D166" s="14"/>
      <c r="E166" s="19"/>
      <c r="F166" s="19">
        <f>SUM(F163:F165)</f>
        <v>488544</v>
      </c>
      <c r="G166" s="19"/>
      <c r="H166" s="19"/>
      <c r="I166" s="19"/>
      <c r="J166" s="19">
        <f>SUM(J163:J165)</f>
        <v>331984</v>
      </c>
      <c r="K166" s="19"/>
      <c r="L166" s="19">
        <f>SUM(L165:L165)</f>
        <v>156560</v>
      </c>
      <c r="M166" s="37"/>
    </row>
    <row r="167" spans="1:13" ht="20.100000000000001" customHeight="1">
      <c r="A167" s="151"/>
      <c r="B167" s="14"/>
      <c r="C167" s="19"/>
      <c r="D167" s="14"/>
      <c r="E167" s="19"/>
      <c r="F167" s="19"/>
      <c r="G167" s="19"/>
      <c r="H167" s="19"/>
      <c r="I167" s="19"/>
      <c r="J167" s="19"/>
      <c r="K167" s="19"/>
      <c r="L167" s="19"/>
      <c r="M167" s="37"/>
    </row>
    <row r="168" spans="1:13" ht="20.100000000000001" customHeight="1">
      <c r="A168" s="159" t="s">
        <v>332</v>
      </c>
      <c r="B168" s="14"/>
      <c r="C168" s="19"/>
      <c r="D168" s="14"/>
      <c r="E168" s="19"/>
      <c r="F168" s="19"/>
      <c r="G168" s="19"/>
      <c r="H168" s="19"/>
      <c r="I168" s="19"/>
      <c r="J168" s="19"/>
      <c r="K168" s="19"/>
      <c r="L168" s="19"/>
      <c r="M168" s="43"/>
    </row>
    <row r="169" spans="1:13" ht="20.100000000000001" customHeight="1">
      <c r="A169" s="13" t="s">
        <v>233</v>
      </c>
      <c r="B169" s="14"/>
      <c r="C169" s="36">
        <v>0.01</v>
      </c>
      <c r="D169" s="14" t="s">
        <v>234</v>
      </c>
      <c r="E169" s="19">
        <f>G169+I169+K169</f>
        <v>198567</v>
      </c>
      <c r="F169" s="19">
        <f>TRUNC(C169*E169,0)</f>
        <v>1985</v>
      </c>
      <c r="G169" s="19"/>
      <c r="H169" s="19"/>
      <c r="I169" s="19">
        <f>IF(ISBLANK($A169),"",VLOOKUP($A169,단가표!$A$4:$D$28,4,FALSE))</f>
        <v>198567</v>
      </c>
      <c r="J169" s="19">
        <f>TRUNC(C169*I169,0)</f>
        <v>1985</v>
      </c>
      <c r="K169" s="19"/>
      <c r="L169" s="19"/>
      <c r="M169" s="43"/>
    </row>
    <row r="170" spans="1:13" ht="20.100000000000001" customHeight="1">
      <c r="A170" s="13" t="s">
        <v>235</v>
      </c>
      <c r="B170" s="14"/>
      <c r="C170" s="36">
        <v>0.01</v>
      </c>
      <c r="D170" s="14" t="s">
        <v>234</v>
      </c>
      <c r="E170" s="19">
        <f>G170+I170+K170</f>
        <v>133417</v>
      </c>
      <c r="F170" s="19">
        <f>TRUNC(C170*E170,0)</f>
        <v>1334</v>
      </c>
      <c r="G170" s="19"/>
      <c r="H170" s="19"/>
      <c r="I170" s="19">
        <f>IF(ISBLANK($A170),"",VLOOKUP($A170,단가표!$A$4:$D$28,4,FALSE))</f>
        <v>133417</v>
      </c>
      <c r="J170" s="19">
        <f>TRUNC(C170*I170,0)</f>
        <v>1334</v>
      </c>
      <c r="K170" s="19"/>
      <c r="L170" s="19"/>
      <c r="M170" s="43"/>
    </row>
    <row r="171" spans="1:13" ht="20.100000000000001" customHeight="1">
      <c r="A171" s="13" t="s">
        <v>236</v>
      </c>
      <c r="B171" s="14"/>
      <c r="C171" s="40">
        <v>5.0000000000000001E-3</v>
      </c>
      <c r="D171" s="14" t="s">
        <v>237</v>
      </c>
      <c r="E171" s="19">
        <f>G171+I171+K171</f>
        <v>22888</v>
      </c>
      <c r="F171" s="19">
        <f>TRUNC(C171*E171,0)</f>
        <v>114</v>
      </c>
      <c r="G171" s="19"/>
      <c r="H171" s="19"/>
      <c r="I171" s="19"/>
      <c r="J171" s="19">
        <f>TRUNC(C171*I171,0)</f>
        <v>0</v>
      </c>
      <c r="K171" s="19">
        <v>22888</v>
      </c>
      <c r="L171" s="19">
        <f>TRUNC(C171*K171,0)</f>
        <v>114</v>
      </c>
      <c r="M171" s="43"/>
    </row>
    <row r="172" spans="1:13" ht="20.100000000000001" customHeight="1">
      <c r="A172" s="38" t="s">
        <v>238</v>
      </c>
      <c r="B172" s="14"/>
      <c r="C172" s="19"/>
      <c r="D172" s="14"/>
      <c r="E172" s="19"/>
      <c r="F172" s="19">
        <f>SUM(F169:F171)</f>
        <v>3433</v>
      </c>
      <c r="G172" s="19"/>
      <c r="H172" s="19"/>
      <c r="I172" s="19"/>
      <c r="J172" s="19">
        <f>ROUNDDOWN(SUM(J169:J171),0)</f>
        <v>3319</v>
      </c>
      <c r="K172" s="19"/>
      <c r="L172" s="19">
        <f>SUM(L169:L171)</f>
        <v>114</v>
      </c>
      <c r="M172" s="43"/>
    </row>
    <row r="173" spans="1:13" ht="20.100000000000001" customHeight="1">
      <c r="A173" s="38"/>
      <c r="B173" s="14"/>
      <c r="C173" s="19"/>
      <c r="D173" s="14"/>
      <c r="E173" s="19"/>
      <c r="F173" s="19"/>
      <c r="G173" s="19"/>
      <c r="H173" s="19"/>
      <c r="I173" s="19"/>
      <c r="J173" s="19"/>
      <c r="K173" s="19"/>
      <c r="L173" s="19"/>
      <c r="M173" s="43"/>
    </row>
    <row r="174" spans="1:13" ht="20.100000000000001" customHeight="1">
      <c r="A174" s="159" t="s">
        <v>333</v>
      </c>
      <c r="B174" s="14"/>
      <c r="C174" s="19"/>
      <c r="D174" s="14"/>
      <c r="E174" s="19"/>
      <c r="F174" s="19"/>
      <c r="G174" s="19"/>
      <c r="H174" s="19"/>
      <c r="I174" s="19"/>
      <c r="J174" s="19"/>
      <c r="K174" s="19"/>
      <c r="L174" s="19"/>
      <c r="M174" s="43"/>
    </row>
    <row r="175" spans="1:13" ht="20.100000000000001" customHeight="1">
      <c r="A175" s="13" t="s">
        <v>239</v>
      </c>
      <c r="B175" s="14"/>
      <c r="C175" s="36"/>
      <c r="D175" s="14"/>
      <c r="E175" s="19"/>
      <c r="F175" s="19"/>
      <c r="G175" s="19"/>
      <c r="H175" s="19"/>
      <c r="I175" s="19"/>
      <c r="J175" s="19"/>
      <c r="K175" s="19"/>
      <c r="L175" s="19"/>
      <c r="M175" s="43"/>
    </row>
    <row r="176" spans="1:13" ht="20.100000000000001" customHeight="1">
      <c r="A176" s="13" t="s">
        <v>83</v>
      </c>
      <c r="B176" s="14"/>
      <c r="C176" s="36">
        <v>0.06</v>
      </c>
      <c r="D176" s="14" t="s">
        <v>234</v>
      </c>
      <c r="E176" s="19">
        <f t="shared" ref="E176:E183" si="28">G176+I176+K176</f>
        <v>198567</v>
      </c>
      <c r="F176" s="19">
        <f t="shared" ref="F176:F183" si="29">TRUNC(C176*E176,0)</f>
        <v>11914</v>
      </c>
      <c r="G176" s="19"/>
      <c r="H176" s="19"/>
      <c r="I176" s="19">
        <f>IF(ISBLANK($A176),"",VLOOKUP($A176,단가표!$A$4:$D$28,4,FALSE))</f>
        <v>198567</v>
      </c>
      <c r="J176" s="19">
        <f>TRUNC(C176*I176,0)</f>
        <v>11914</v>
      </c>
      <c r="K176" s="19"/>
      <c r="L176" s="19"/>
      <c r="M176" s="43"/>
    </row>
    <row r="177" spans="1:13" ht="20.100000000000001" customHeight="1">
      <c r="A177" s="13" t="s">
        <v>240</v>
      </c>
      <c r="B177" s="14"/>
      <c r="C177" s="36">
        <v>0.12</v>
      </c>
      <c r="D177" s="14" t="s">
        <v>234</v>
      </c>
      <c r="E177" s="19">
        <f t="shared" si="28"/>
        <v>162349</v>
      </c>
      <c r="F177" s="19">
        <f t="shared" si="29"/>
        <v>19481</v>
      </c>
      <c r="G177" s="19"/>
      <c r="H177" s="19"/>
      <c r="I177" s="19">
        <f>IF(ISBLANK($A177),"",VLOOKUP($A177,단가표!$A$4:$D$28,4,FALSE))</f>
        <v>162349</v>
      </c>
      <c r="J177" s="19">
        <f>TRUNC(C177*I177,0)</f>
        <v>19481</v>
      </c>
      <c r="K177" s="19"/>
      <c r="L177" s="19"/>
      <c r="M177" s="43"/>
    </row>
    <row r="178" spans="1:13" ht="20.100000000000001" customHeight="1">
      <c r="A178" s="13" t="s">
        <v>241</v>
      </c>
      <c r="B178" s="14"/>
      <c r="C178" s="36">
        <v>0.12</v>
      </c>
      <c r="D178" s="14" t="s">
        <v>234</v>
      </c>
      <c r="E178" s="19">
        <f t="shared" si="28"/>
        <v>142459</v>
      </c>
      <c r="F178" s="19">
        <f t="shared" si="29"/>
        <v>17095</v>
      </c>
      <c r="G178" s="19"/>
      <c r="H178" s="19"/>
      <c r="I178" s="19">
        <f>IF(ISBLANK($A178),"",VLOOKUP($A178,단가표!$A$4:$D$28,4,FALSE))</f>
        <v>142459</v>
      </c>
      <c r="J178" s="19">
        <f>TRUNC(C178*I178,0)</f>
        <v>17095</v>
      </c>
      <c r="K178" s="19"/>
      <c r="L178" s="19"/>
      <c r="M178" s="43"/>
    </row>
    <row r="179" spans="1:13" ht="20.100000000000001" customHeight="1">
      <c r="A179" s="13" t="s">
        <v>235</v>
      </c>
      <c r="B179" s="14"/>
      <c r="C179" s="36">
        <v>0.12</v>
      </c>
      <c r="D179" s="14" t="s">
        <v>234</v>
      </c>
      <c r="E179" s="19">
        <f t="shared" si="28"/>
        <v>133417</v>
      </c>
      <c r="F179" s="19">
        <f t="shared" si="29"/>
        <v>16010</v>
      </c>
      <c r="G179" s="19"/>
      <c r="H179" s="19"/>
      <c r="I179" s="19">
        <f>IF(ISBLANK($A179),"",VLOOKUP($A179,단가표!$A$4:$D$28,4,FALSE))</f>
        <v>133417</v>
      </c>
      <c r="J179" s="19">
        <f>TRUNC(C179*I179,0)</f>
        <v>16010</v>
      </c>
      <c r="K179" s="19"/>
      <c r="L179" s="19"/>
      <c r="M179" s="43"/>
    </row>
    <row r="180" spans="1:13" ht="20.100000000000001" customHeight="1">
      <c r="A180" s="13" t="s">
        <v>242</v>
      </c>
      <c r="B180" s="14"/>
      <c r="C180" s="36">
        <v>0.37</v>
      </c>
      <c r="D180" s="14" t="s">
        <v>234</v>
      </c>
      <c r="E180" s="19">
        <f t="shared" si="28"/>
        <v>109819</v>
      </c>
      <c r="F180" s="19">
        <f t="shared" si="29"/>
        <v>40633</v>
      </c>
      <c r="G180" s="19"/>
      <c r="H180" s="19"/>
      <c r="I180" s="19">
        <f>IF(ISBLANK($A180),"",VLOOKUP($A180,단가표!$A$4:$D$28,4,FALSE))</f>
        <v>109819</v>
      </c>
      <c r="J180" s="19">
        <f>TRUNC(C180*I180,0)</f>
        <v>40633</v>
      </c>
      <c r="K180" s="19"/>
      <c r="L180" s="19"/>
      <c r="M180" s="43"/>
    </row>
    <row r="181" spans="1:13" ht="20.100000000000001" customHeight="1">
      <c r="A181" s="13" t="s">
        <v>243</v>
      </c>
      <c r="B181" s="14" t="s">
        <v>244</v>
      </c>
      <c r="C181" s="36">
        <v>1</v>
      </c>
      <c r="D181" s="14" t="s">
        <v>245</v>
      </c>
      <c r="E181" s="19">
        <f t="shared" si="28"/>
        <v>89286</v>
      </c>
      <c r="F181" s="19">
        <f t="shared" si="29"/>
        <v>89286</v>
      </c>
      <c r="G181" s="19">
        <f>TRUNC(636180/8,0)</f>
        <v>79522</v>
      </c>
      <c r="H181" s="19">
        <f>TRUNC(C181*G181,0)</f>
        <v>79522</v>
      </c>
      <c r="I181" s="19"/>
      <c r="J181" s="19"/>
      <c r="K181" s="19">
        <f>TRUNC(78117/8,0)</f>
        <v>9764</v>
      </c>
      <c r="L181" s="19">
        <f>TRUNC(C181*K181,0)</f>
        <v>9764</v>
      </c>
      <c r="M181" s="43"/>
    </row>
    <row r="182" spans="1:13" ht="20.100000000000001" customHeight="1">
      <c r="A182" s="13" t="s">
        <v>246</v>
      </c>
      <c r="B182" s="14" t="s">
        <v>247</v>
      </c>
      <c r="C182" s="36">
        <v>1</v>
      </c>
      <c r="D182" s="14" t="s">
        <v>245</v>
      </c>
      <c r="E182" s="19">
        <f t="shared" si="28"/>
        <v>4070</v>
      </c>
      <c r="F182" s="19">
        <f t="shared" si="29"/>
        <v>4070</v>
      </c>
      <c r="G182" s="19"/>
      <c r="H182" s="19"/>
      <c r="I182" s="19"/>
      <c r="J182" s="19"/>
      <c r="K182" s="19">
        <f>TRUNC(32560/8,0)</f>
        <v>4070</v>
      </c>
      <c r="L182" s="19">
        <f>TRUNC(C182*K182,0)</f>
        <v>4070</v>
      </c>
      <c r="M182" s="43"/>
    </row>
    <row r="183" spans="1:13" ht="20.100000000000001" customHeight="1">
      <c r="A183" s="13" t="s">
        <v>248</v>
      </c>
      <c r="B183" s="160" t="s">
        <v>249</v>
      </c>
      <c r="C183" s="36">
        <v>1</v>
      </c>
      <c r="D183" s="14" t="s">
        <v>245</v>
      </c>
      <c r="E183" s="19">
        <f t="shared" si="28"/>
        <v>2035</v>
      </c>
      <c r="F183" s="19">
        <f t="shared" si="29"/>
        <v>2035</v>
      </c>
      <c r="G183" s="19"/>
      <c r="H183" s="19"/>
      <c r="I183" s="19"/>
      <c r="J183" s="19"/>
      <c r="K183" s="19">
        <f>L182*0.5</f>
        <v>2035</v>
      </c>
      <c r="L183" s="19">
        <f>TRUNC(C183*K183,0)</f>
        <v>2035</v>
      </c>
      <c r="M183" s="43"/>
    </row>
    <row r="184" spans="1:13" ht="20.100000000000001" customHeight="1">
      <c r="A184" s="38" t="s">
        <v>250</v>
      </c>
      <c r="B184" s="14"/>
      <c r="C184" s="19"/>
      <c r="D184" s="14"/>
      <c r="E184" s="19"/>
      <c r="F184" s="19">
        <f>SUM(F176:F183)</f>
        <v>200524</v>
      </c>
      <c r="G184" s="19"/>
      <c r="H184" s="19">
        <f>SUM(H176:H183)</f>
        <v>79522</v>
      </c>
      <c r="I184" s="19"/>
      <c r="J184" s="19">
        <f>SUM(J176:J183)</f>
        <v>105133</v>
      </c>
      <c r="K184" s="19"/>
      <c r="L184" s="19">
        <f>SUM(L176:L183)</f>
        <v>15869</v>
      </c>
      <c r="M184" s="43"/>
    </row>
    <row r="185" spans="1:13" ht="20.100000000000001" customHeight="1">
      <c r="A185" s="13" t="s">
        <v>251</v>
      </c>
      <c r="B185" s="14" t="s">
        <v>252</v>
      </c>
      <c r="C185" s="36">
        <v>1</v>
      </c>
      <c r="D185" s="14" t="s">
        <v>253</v>
      </c>
      <c r="E185" s="19">
        <f>G185+I185+K185</f>
        <v>1604192</v>
      </c>
      <c r="F185" s="19">
        <f>H185+J185+L185</f>
        <v>1604192</v>
      </c>
      <c r="G185" s="19">
        <f>H184*8</f>
        <v>636176</v>
      </c>
      <c r="H185" s="19">
        <f>C185*G185</f>
        <v>636176</v>
      </c>
      <c r="I185" s="19">
        <f>J184*8</f>
        <v>841064</v>
      </c>
      <c r="J185" s="19">
        <f>C185*I185</f>
        <v>841064</v>
      </c>
      <c r="K185" s="19">
        <f>L184*8</f>
        <v>126952</v>
      </c>
      <c r="L185" s="19">
        <f>C185*K185</f>
        <v>126952</v>
      </c>
      <c r="M185" s="43"/>
    </row>
    <row r="186" spans="1:13" ht="20.100000000000001" customHeight="1">
      <c r="A186" s="38" t="s">
        <v>238</v>
      </c>
      <c r="B186" s="14"/>
      <c r="C186" s="19"/>
      <c r="D186" s="14"/>
      <c r="E186" s="19"/>
      <c r="F186" s="19">
        <f>H186+J186+L186</f>
        <v>1604192</v>
      </c>
      <c r="G186" s="19"/>
      <c r="H186" s="19">
        <f>ROUNDDOWN(SUM(H185),0)</f>
        <v>636176</v>
      </c>
      <c r="I186" s="19"/>
      <c r="J186" s="19">
        <f>ROUNDDOWN(SUM(J185),0)</f>
        <v>841064</v>
      </c>
      <c r="K186" s="19"/>
      <c r="L186" s="19">
        <f>ROUNDDOWN(SUM(L185),0)</f>
        <v>126952</v>
      </c>
      <c r="M186" s="43"/>
    </row>
    <row r="187" spans="1:13" ht="20.100000000000001" customHeight="1">
      <c r="A187" s="38"/>
      <c r="B187" s="14"/>
      <c r="C187" s="19"/>
      <c r="D187" s="14"/>
      <c r="E187" s="19"/>
      <c r="F187" s="19"/>
      <c r="G187" s="19"/>
      <c r="H187" s="19"/>
      <c r="I187" s="19"/>
      <c r="J187" s="19"/>
      <c r="K187" s="19"/>
      <c r="L187" s="19"/>
      <c r="M187" s="43"/>
    </row>
    <row r="188" spans="1:13" ht="20.100000000000001" customHeight="1">
      <c r="A188" s="159" t="s">
        <v>334</v>
      </c>
      <c r="B188" s="14"/>
      <c r="C188" s="19"/>
      <c r="D188" s="14"/>
      <c r="E188" s="19"/>
      <c r="F188" s="19"/>
      <c r="G188" s="19"/>
      <c r="H188" s="19"/>
      <c r="I188" s="19"/>
      <c r="J188" s="19"/>
      <c r="K188" s="19"/>
      <c r="L188" s="19"/>
      <c r="M188" s="43"/>
    </row>
    <row r="189" spans="1:13" ht="20.100000000000001" customHeight="1">
      <c r="A189" s="13" t="s">
        <v>233</v>
      </c>
      <c r="B189" s="14"/>
      <c r="C189" s="36">
        <v>0.5</v>
      </c>
      <c r="D189" s="14" t="s">
        <v>1</v>
      </c>
      <c r="E189" s="19">
        <f>G189+I189+K189</f>
        <v>198567</v>
      </c>
      <c r="F189" s="19">
        <f>TRUNC(C189*E189,0)</f>
        <v>99283</v>
      </c>
      <c r="G189" s="19"/>
      <c r="H189" s="19"/>
      <c r="I189" s="19">
        <f>IF(ISBLANK($A189),"",VLOOKUP($A189,단가표!$A$4:$D$28,4,FALSE))</f>
        <v>198567</v>
      </c>
      <c r="J189" s="19">
        <f>TRUNC(C189*I189,0)</f>
        <v>99283</v>
      </c>
      <c r="K189" s="19"/>
      <c r="L189" s="19"/>
      <c r="M189" s="43"/>
    </row>
    <row r="190" spans="1:13" ht="20.100000000000001" customHeight="1">
      <c r="A190" s="13" t="s">
        <v>240</v>
      </c>
      <c r="B190" s="14"/>
      <c r="C190" s="36">
        <v>1</v>
      </c>
      <c r="D190" s="14" t="s">
        <v>234</v>
      </c>
      <c r="E190" s="19">
        <f>G190+I190+K190</f>
        <v>162349</v>
      </c>
      <c r="F190" s="19">
        <f>TRUNC(C190*E190,0)</f>
        <v>162349</v>
      </c>
      <c r="G190" s="19"/>
      <c r="H190" s="19"/>
      <c r="I190" s="19">
        <f>IF(ISBLANK($A190),"",VLOOKUP($A190,단가표!$A$4:$D$28,4,FALSE))</f>
        <v>162349</v>
      </c>
      <c r="J190" s="19">
        <f>TRUNC(C190*I190,0)</f>
        <v>162349</v>
      </c>
      <c r="K190" s="19"/>
      <c r="L190" s="19"/>
      <c r="M190" s="43"/>
    </row>
    <row r="191" spans="1:13" ht="20.100000000000001" customHeight="1">
      <c r="A191" s="13" t="s">
        <v>241</v>
      </c>
      <c r="B191" s="14"/>
      <c r="C191" s="36">
        <v>1</v>
      </c>
      <c r="D191" s="14" t="s">
        <v>234</v>
      </c>
      <c r="E191" s="19">
        <f>G191+I191+K191</f>
        <v>142459</v>
      </c>
      <c r="F191" s="19">
        <f>TRUNC(C191*E191,0)</f>
        <v>142459</v>
      </c>
      <c r="G191" s="19"/>
      <c r="H191" s="19"/>
      <c r="I191" s="19">
        <f>IF(ISBLANK($A191),"",VLOOKUP($A191,단가표!$A$4:$D$28,4,FALSE))</f>
        <v>142459</v>
      </c>
      <c r="J191" s="19">
        <f>TRUNC(C191*I191,0)</f>
        <v>142459</v>
      </c>
      <c r="K191" s="19"/>
      <c r="L191" s="19"/>
      <c r="M191" s="43"/>
    </row>
    <row r="192" spans="1:13" ht="20.100000000000001" customHeight="1">
      <c r="A192" s="13" t="s">
        <v>242</v>
      </c>
      <c r="B192" s="14"/>
      <c r="C192" s="36">
        <v>2</v>
      </c>
      <c r="D192" s="14" t="s">
        <v>234</v>
      </c>
      <c r="E192" s="19">
        <f>G192+I192+K192</f>
        <v>109819</v>
      </c>
      <c r="F192" s="19">
        <f>TRUNC(C192*E192,0)</f>
        <v>219638</v>
      </c>
      <c r="G192" s="19"/>
      <c r="H192" s="19"/>
      <c r="I192" s="19">
        <f>IF(ISBLANK($A192),"",VLOOKUP($A192,단가표!$A$4:$D$28,4,FALSE))</f>
        <v>109819</v>
      </c>
      <c r="J192" s="19">
        <f>TRUNC(C192*I192,0)</f>
        <v>219638</v>
      </c>
      <c r="K192" s="19"/>
      <c r="L192" s="19"/>
      <c r="M192" s="43"/>
    </row>
    <row r="193" spans="1:13" ht="20.100000000000001" customHeight="1">
      <c r="A193" s="13" t="s">
        <v>254</v>
      </c>
      <c r="B193" s="14" t="s">
        <v>255</v>
      </c>
      <c r="C193" s="36">
        <v>0.75</v>
      </c>
      <c r="D193" s="14" t="s">
        <v>256</v>
      </c>
      <c r="E193" s="19">
        <f>G193+I193+K193</f>
        <v>689336</v>
      </c>
      <c r="F193" s="19">
        <f>TRUNC(C193*E193,0)</f>
        <v>517002</v>
      </c>
      <c r="G193" s="19">
        <f>8902*8</f>
        <v>71216</v>
      </c>
      <c r="H193" s="19">
        <f>TRUNC(C193*G193,0)</f>
        <v>53412</v>
      </c>
      <c r="I193" s="19">
        <f>30961*8</f>
        <v>247688</v>
      </c>
      <c r="J193" s="19">
        <f>TRUNC(C193*I193,0)</f>
        <v>185766</v>
      </c>
      <c r="K193" s="19">
        <f>46304*8</f>
        <v>370432</v>
      </c>
      <c r="L193" s="19">
        <f>TRUNC(C193*K193,0)</f>
        <v>277824</v>
      </c>
      <c r="M193" s="43"/>
    </row>
    <row r="194" spans="1:13" ht="20.100000000000001" customHeight="1">
      <c r="A194" s="38" t="s">
        <v>238</v>
      </c>
      <c r="B194" s="14"/>
      <c r="C194" s="19"/>
      <c r="D194" s="14"/>
      <c r="E194" s="19"/>
      <c r="F194" s="19">
        <f>SUM(F189:F193)</f>
        <v>1140731</v>
      </c>
      <c r="G194" s="19"/>
      <c r="H194" s="19">
        <f>SUM(H189:H193)</f>
        <v>53412</v>
      </c>
      <c r="I194" s="19"/>
      <c r="J194" s="19">
        <f>SUM(J189:J193)</f>
        <v>809495</v>
      </c>
      <c r="K194" s="19"/>
      <c r="L194" s="19">
        <f>SUM(L189:L193)</f>
        <v>277824</v>
      </c>
      <c r="M194" s="43"/>
    </row>
    <row r="195" spans="1:13" ht="20.100000000000001" customHeight="1">
      <c r="A195" s="152"/>
      <c r="B195" s="34"/>
      <c r="C195" s="42"/>
      <c r="D195" s="34"/>
      <c r="E195" s="42"/>
      <c r="F195" s="42"/>
      <c r="G195" s="42"/>
      <c r="H195" s="42"/>
      <c r="I195" s="42"/>
      <c r="J195" s="42"/>
      <c r="K195" s="42"/>
      <c r="L195" s="42"/>
      <c r="M195" s="43"/>
    </row>
    <row r="196" spans="1:13" ht="20.100000000000001" customHeight="1">
      <c r="A196" s="149" t="s">
        <v>335</v>
      </c>
      <c r="B196" s="34"/>
      <c r="C196" s="34"/>
      <c r="D196" s="34"/>
      <c r="E196" s="34"/>
      <c r="F196" s="34"/>
      <c r="G196" s="34"/>
      <c r="H196" s="34"/>
      <c r="I196" s="34"/>
      <c r="J196" s="34"/>
      <c r="K196" s="34"/>
      <c r="L196" s="34"/>
      <c r="M196" s="35"/>
    </row>
    <row r="197" spans="1:13" ht="20.100000000000001" customHeight="1">
      <c r="A197" s="150" t="s">
        <v>82</v>
      </c>
      <c r="B197" s="14"/>
      <c r="C197" s="36">
        <v>2</v>
      </c>
      <c r="D197" s="14" t="s">
        <v>1</v>
      </c>
      <c r="E197" s="19">
        <f>G197+I197+K197</f>
        <v>109819</v>
      </c>
      <c r="F197" s="19">
        <f>TRUNC(C197*E197,0)</f>
        <v>219638</v>
      </c>
      <c r="G197" s="19"/>
      <c r="H197" s="19"/>
      <c r="I197" s="19">
        <f>IF(ISBLANK($A197),"",VLOOKUP($A197,단가표!$A$4:$D$28,4,FALSE))</f>
        <v>109819</v>
      </c>
      <c r="J197" s="19">
        <f>TRUNC(C197*I197,0)</f>
        <v>219638</v>
      </c>
      <c r="K197" s="19"/>
      <c r="L197" s="19"/>
      <c r="M197" s="37"/>
    </row>
    <row r="198" spans="1:13" ht="20.100000000000001" customHeight="1">
      <c r="A198" s="150" t="s">
        <v>83</v>
      </c>
      <c r="B198" s="14"/>
      <c r="C198" s="36">
        <v>1</v>
      </c>
      <c r="D198" s="14" t="s">
        <v>1</v>
      </c>
      <c r="E198" s="19">
        <f>G198+I198+K198</f>
        <v>198567</v>
      </c>
      <c r="F198" s="19">
        <f>TRUNC(C198*E198,0)</f>
        <v>198567</v>
      </c>
      <c r="G198" s="19"/>
      <c r="H198" s="19"/>
      <c r="I198" s="19">
        <f>IF(ISBLANK($A198),"",VLOOKUP($A198,단가표!$A$4:$D$28,4,FALSE))</f>
        <v>198567</v>
      </c>
      <c r="J198" s="19">
        <f>TRUNC(C198*I198,0)</f>
        <v>198567</v>
      </c>
      <c r="K198" s="19"/>
      <c r="L198" s="19"/>
      <c r="M198" s="37"/>
    </row>
    <row r="199" spans="1:13" ht="20.100000000000001" customHeight="1">
      <c r="A199" s="150" t="s">
        <v>80</v>
      </c>
      <c r="B199" s="14"/>
      <c r="C199" s="36">
        <v>1</v>
      </c>
      <c r="D199" s="14" t="s">
        <v>1</v>
      </c>
      <c r="E199" s="19">
        <f>G199+I199+K199</f>
        <v>3300000</v>
      </c>
      <c r="F199" s="19">
        <f>TRUNC(C199*E199,0)</f>
        <v>3300000</v>
      </c>
      <c r="G199" s="19">
        <v>3300000</v>
      </c>
      <c r="H199" s="19">
        <f>C199*G199</f>
        <v>3300000</v>
      </c>
      <c r="I199" s="19"/>
      <c r="J199" s="19">
        <f>TRUNC(C199*I199,0)</f>
        <v>0</v>
      </c>
      <c r="K199" s="19"/>
      <c r="L199" s="19"/>
      <c r="M199" s="37" t="s">
        <v>84</v>
      </c>
    </row>
    <row r="200" spans="1:13" ht="20.100000000000001" customHeight="1">
      <c r="A200" s="151" t="s">
        <v>0</v>
      </c>
      <c r="B200" s="14"/>
      <c r="C200" s="19"/>
      <c r="D200" s="14"/>
      <c r="E200" s="19"/>
      <c r="F200" s="19">
        <f>SUM(F197:F199)</f>
        <v>3718205</v>
      </c>
      <c r="G200" s="19"/>
      <c r="H200" s="19">
        <f>ROUNDDOWN(SUM(H197:H199),0)</f>
        <v>3300000</v>
      </c>
      <c r="I200" s="19"/>
      <c r="J200" s="19">
        <f>ROUNDDOWN(SUM(J197:J199),0)</f>
        <v>418205</v>
      </c>
      <c r="K200" s="19"/>
      <c r="L200" s="19">
        <f>SUM(L197:L199)</f>
        <v>0</v>
      </c>
      <c r="M200" s="37"/>
    </row>
    <row r="201" spans="1:13" ht="20.100000000000001" customHeight="1">
      <c r="A201" s="151"/>
      <c r="B201" s="14"/>
      <c r="C201" s="19"/>
      <c r="D201" s="14"/>
      <c r="E201" s="19"/>
      <c r="F201" s="19"/>
      <c r="G201" s="19"/>
      <c r="H201" s="19"/>
      <c r="I201" s="19"/>
      <c r="J201" s="19"/>
      <c r="K201" s="19"/>
      <c r="L201" s="19"/>
      <c r="M201" s="37"/>
    </row>
    <row r="202" spans="1:13" ht="20.100000000000001" customHeight="1">
      <c r="A202" s="151"/>
      <c r="B202" s="14"/>
      <c r="C202" s="19"/>
      <c r="D202" s="14"/>
      <c r="E202" s="19"/>
      <c r="F202" s="19"/>
      <c r="G202" s="19"/>
      <c r="H202" s="19"/>
      <c r="I202" s="19"/>
      <c r="J202" s="19"/>
      <c r="K202" s="19"/>
      <c r="L202" s="19"/>
      <c r="M202" s="37"/>
    </row>
    <row r="203" spans="1:13" ht="20.100000000000001" customHeight="1">
      <c r="A203" s="154"/>
      <c r="B203" s="170"/>
      <c r="C203" s="21"/>
      <c r="D203" s="170"/>
      <c r="E203" s="21"/>
      <c r="F203" s="21"/>
      <c r="G203" s="21"/>
      <c r="H203" s="21"/>
      <c r="I203" s="21"/>
      <c r="J203" s="21"/>
      <c r="K203" s="21"/>
      <c r="L203" s="21"/>
      <c r="M203" s="41"/>
    </row>
    <row r="204" spans="1:13" ht="20.100000000000001" customHeight="1"/>
    <row r="205" spans="1:13" ht="20.100000000000001" customHeight="1"/>
    <row r="206" spans="1:13" ht="20.100000000000001" customHeight="1"/>
    <row r="207" spans="1:13" ht="20.100000000000001" customHeight="1"/>
    <row r="208" spans="1:13" ht="20.100000000000001" customHeight="1"/>
    <row r="209" ht="20.100000000000001" customHeight="1"/>
    <row r="210" ht="20.100000000000001" customHeight="1"/>
    <row r="211" ht="20.100000000000001" customHeight="1"/>
    <row r="212" ht="20.100000000000001" customHeight="1"/>
    <row r="213" ht="20.100000000000001" customHeight="1"/>
    <row r="214" ht="20.100000000000001" customHeight="1"/>
    <row r="215" ht="20.100000000000001" customHeight="1"/>
    <row r="216" ht="20.100000000000001" customHeight="1"/>
    <row r="217" ht="20.100000000000001" customHeight="1"/>
    <row r="218" ht="20.100000000000001" customHeight="1"/>
    <row r="219" ht="20.100000000000001" customHeight="1"/>
    <row r="220" ht="20.100000000000001" customHeight="1"/>
    <row r="221" ht="20.100000000000001" customHeight="1"/>
    <row r="222" ht="20.100000000000001" customHeight="1"/>
    <row r="223" ht="20.100000000000001" customHeight="1"/>
    <row r="224" ht="20.100000000000001" customHeight="1"/>
    <row r="225" ht="20.100000000000001" customHeight="1"/>
    <row r="226" ht="20.100000000000001" customHeight="1"/>
    <row r="227" ht="20.100000000000001" customHeight="1"/>
    <row r="228" ht="20.100000000000001" customHeight="1"/>
    <row r="229" ht="20.100000000000001" customHeight="1"/>
    <row r="230" ht="20.100000000000001" customHeight="1"/>
    <row r="231" ht="20.100000000000001" customHeight="1"/>
    <row r="232" ht="20.100000000000001" customHeight="1"/>
    <row r="233" ht="20.100000000000001" customHeight="1"/>
    <row r="234" ht="20.100000000000001" customHeight="1"/>
    <row r="235" ht="20.100000000000001" customHeight="1"/>
    <row r="236" ht="20.100000000000001" customHeight="1"/>
    <row r="237" ht="20.100000000000001" customHeight="1"/>
    <row r="238" ht="20.100000000000001" customHeight="1"/>
    <row r="239" ht="20.100000000000001" customHeight="1"/>
    <row r="240" ht="20.100000000000001" customHeight="1"/>
    <row r="241" ht="20.100000000000001" customHeight="1"/>
    <row r="242" ht="20.100000000000001" customHeight="1"/>
    <row r="243" ht="20.100000000000001" customHeight="1"/>
    <row r="244" ht="20.100000000000001" customHeight="1"/>
    <row r="245" ht="20.100000000000001" customHeight="1"/>
    <row r="246" ht="20.100000000000001" customHeight="1"/>
    <row r="247" ht="20.100000000000001" customHeight="1"/>
    <row r="248" ht="20.100000000000001" customHeight="1"/>
    <row r="249" ht="20.100000000000001" customHeight="1"/>
    <row r="250" ht="20.100000000000001" customHeight="1"/>
    <row r="251" ht="20.100000000000001" customHeight="1"/>
    <row r="252" ht="20.100000000000001" customHeight="1"/>
    <row r="253" ht="20.100000000000001" customHeight="1"/>
    <row r="254" ht="20.100000000000001" customHeight="1"/>
    <row r="255" ht="20.100000000000001" customHeight="1"/>
    <row r="256" ht="20.100000000000001" customHeight="1"/>
    <row r="257" ht="20.100000000000001" customHeight="1"/>
    <row r="258" ht="20.100000000000001" customHeight="1"/>
    <row r="259" ht="20.100000000000001" customHeight="1"/>
    <row r="260" ht="20.100000000000001" customHeight="1"/>
    <row r="261" ht="20.100000000000001" customHeight="1"/>
    <row r="262" ht="20.100000000000001" customHeight="1"/>
    <row r="263" ht="20.100000000000001" customHeight="1"/>
    <row r="264" ht="20.100000000000001" customHeight="1"/>
    <row r="265" ht="20.100000000000001" customHeight="1"/>
    <row r="266" ht="20.100000000000001" customHeight="1"/>
    <row r="267" ht="20.100000000000001" customHeight="1"/>
    <row r="268" ht="20.100000000000001" customHeight="1"/>
    <row r="269" ht="20.100000000000001" customHeight="1"/>
    <row r="270" ht="20.100000000000001" customHeight="1"/>
    <row r="271" ht="20.100000000000001" customHeight="1"/>
    <row r="272" ht="20.100000000000001" customHeight="1"/>
  </sheetData>
  <mergeCells count="10">
    <mergeCell ref="A1:M1"/>
    <mergeCell ref="A2:A3"/>
    <mergeCell ref="B2:B3"/>
    <mergeCell ref="C2:C3"/>
    <mergeCell ref="D2:D3"/>
    <mergeCell ref="E2:F2"/>
    <mergeCell ref="G2:H2"/>
    <mergeCell ref="I2:J2"/>
    <mergeCell ref="K2:L2"/>
    <mergeCell ref="M2:M3"/>
  </mergeCells>
  <phoneticPr fontId="2" type="noConversion"/>
  <printOptions horizontalCentered="1"/>
  <pageMargins left="0.78740157480314965" right="0.47244094488188981" top="0.6692913385826772" bottom="0.6692913385826772" header="0.51181102362204722" footer="0.51181102362204722"/>
  <pageSetup paperSize="9" fitToHeight="0" orientation="landscape" horizontalDpi="4294967292" verticalDpi="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5"/>
  <sheetViews>
    <sheetView view="pageBreakPreview" zoomScale="115" zoomScaleNormal="100" zoomScaleSheetLayoutView="115" workbookViewId="0">
      <selection activeCell="F10" sqref="F10"/>
    </sheetView>
  </sheetViews>
  <sheetFormatPr defaultRowHeight="12"/>
  <cols>
    <col min="1" max="1" width="14.109375" style="79" customWidth="1"/>
    <col min="2" max="2" width="10.21875" style="79" customWidth="1"/>
    <col min="3" max="5" width="11.88671875" style="79" customWidth="1"/>
    <col min="6" max="6" width="11.44140625" style="79" customWidth="1"/>
    <col min="7" max="7" width="8.88671875" style="79" customWidth="1"/>
    <col min="8" max="16384" width="8.88671875" style="79"/>
  </cols>
  <sheetData>
    <row r="1" spans="1:6" ht="21" customHeight="1">
      <c r="A1" s="212" t="s">
        <v>95</v>
      </c>
      <c r="B1" s="213"/>
      <c r="C1" s="213"/>
      <c r="D1" s="213"/>
      <c r="E1" s="213"/>
      <c r="F1" s="214"/>
    </row>
    <row r="2" spans="1:6" ht="15.75" customHeight="1">
      <c r="A2" s="171"/>
      <c r="B2" s="172"/>
      <c r="C2" s="172"/>
      <c r="D2" s="172"/>
      <c r="E2" s="172"/>
      <c r="F2" s="173"/>
    </row>
    <row r="3" spans="1:6" ht="30" customHeight="1">
      <c r="A3" s="215" t="s">
        <v>99</v>
      </c>
      <c r="B3" s="216"/>
      <c r="C3" s="216"/>
      <c r="D3" s="216"/>
      <c r="E3" s="216"/>
      <c r="F3" s="217"/>
    </row>
    <row r="4" spans="1:6" ht="21" customHeight="1" thickBot="1">
      <c r="A4" s="102" t="s">
        <v>94</v>
      </c>
      <c r="B4" s="101" t="s">
        <v>93</v>
      </c>
      <c r="C4" s="100" t="s">
        <v>96</v>
      </c>
      <c r="D4" s="99" t="s">
        <v>97</v>
      </c>
      <c r="E4" s="99" t="s">
        <v>98</v>
      </c>
      <c r="F4" s="98" t="s">
        <v>8</v>
      </c>
    </row>
    <row r="5" spans="1:6" ht="21" customHeight="1" thickTop="1">
      <c r="A5" s="103" t="s">
        <v>276</v>
      </c>
      <c r="B5" s="92" t="s">
        <v>34</v>
      </c>
      <c r="C5" s="88">
        <v>4</v>
      </c>
      <c r="D5" s="87">
        <v>1</v>
      </c>
      <c r="E5" s="87">
        <v>2</v>
      </c>
      <c r="F5" s="95"/>
    </row>
    <row r="6" spans="1:6" ht="21" customHeight="1">
      <c r="A6" s="103" t="s">
        <v>279</v>
      </c>
      <c r="B6" s="92" t="s">
        <v>34</v>
      </c>
      <c r="C6" s="88">
        <v>23</v>
      </c>
      <c r="D6" s="87">
        <v>0</v>
      </c>
      <c r="E6" s="87">
        <v>19</v>
      </c>
      <c r="F6" s="95"/>
    </row>
    <row r="7" spans="1:6" ht="21" customHeight="1">
      <c r="A7" s="103" t="s">
        <v>280</v>
      </c>
      <c r="B7" s="92" t="s">
        <v>92</v>
      </c>
      <c r="C7" s="88">
        <v>10</v>
      </c>
      <c r="D7" s="87">
        <v>2</v>
      </c>
      <c r="E7" s="87">
        <v>3</v>
      </c>
      <c r="F7" s="95"/>
    </row>
    <row r="8" spans="1:6" ht="21" customHeight="1">
      <c r="A8" s="103" t="s">
        <v>281</v>
      </c>
      <c r="B8" s="92" t="s">
        <v>92</v>
      </c>
      <c r="C8" s="87">
        <v>21</v>
      </c>
      <c r="D8" s="87">
        <v>10</v>
      </c>
      <c r="E8" s="87">
        <v>19</v>
      </c>
      <c r="F8" s="95"/>
    </row>
    <row r="9" spans="1:6" ht="21" customHeight="1">
      <c r="A9" s="97" t="s">
        <v>282</v>
      </c>
      <c r="B9" s="92" t="s">
        <v>92</v>
      </c>
      <c r="C9" s="88">
        <v>22</v>
      </c>
      <c r="D9" s="87">
        <v>7</v>
      </c>
      <c r="E9" s="87">
        <v>17</v>
      </c>
      <c r="F9" s="95"/>
    </row>
    <row r="10" spans="1:6" ht="21" customHeight="1">
      <c r="A10" s="90" t="s">
        <v>91</v>
      </c>
      <c r="B10" s="89"/>
      <c r="C10" s="88">
        <v>80</v>
      </c>
      <c r="D10" s="87">
        <v>20</v>
      </c>
      <c r="E10" s="87">
        <v>60</v>
      </c>
      <c r="F10" s="95"/>
    </row>
    <row r="11" spans="1:6" ht="21" customHeight="1">
      <c r="A11" s="96"/>
      <c r="B11" s="93"/>
      <c r="C11" s="91"/>
      <c r="D11" s="96" t="s">
        <v>90</v>
      </c>
      <c r="E11" s="94"/>
      <c r="F11" s="85"/>
    </row>
    <row r="12" spans="1:6" ht="30" customHeight="1">
      <c r="A12" s="218" t="s">
        <v>101</v>
      </c>
      <c r="B12" s="219"/>
      <c r="C12" s="219"/>
      <c r="D12" s="219"/>
      <c r="E12" s="219"/>
      <c r="F12" s="220"/>
    </row>
    <row r="13" spans="1:6" ht="21" customHeight="1" thickBot="1">
      <c r="A13" s="102" t="s">
        <v>94</v>
      </c>
      <c r="B13" s="101" t="s">
        <v>93</v>
      </c>
      <c r="C13" s="100" t="s">
        <v>96</v>
      </c>
      <c r="D13" s="99" t="s">
        <v>97</v>
      </c>
      <c r="E13" s="99" t="s">
        <v>98</v>
      </c>
      <c r="F13" s="98" t="s">
        <v>8</v>
      </c>
    </row>
    <row r="14" spans="1:6" ht="21" customHeight="1" thickTop="1">
      <c r="A14" s="103" t="s">
        <v>208</v>
      </c>
      <c r="B14" s="92" t="s">
        <v>100</v>
      </c>
      <c r="C14" s="88">
        <v>80</v>
      </c>
      <c r="D14" s="87">
        <v>20</v>
      </c>
      <c r="E14" s="86">
        <v>60</v>
      </c>
      <c r="F14" s="95"/>
    </row>
    <row r="15" spans="1:6" ht="21" customHeight="1">
      <c r="A15" s="103" t="s">
        <v>277</v>
      </c>
      <c r="B15" s="92" t="s">
        <v>100</v>
      </c>
      <c r="C15" s="88">
        <v>3</v>
      </c>
      <c r="D15" s="87">
        <v>1</v>
      </c>
      <c r="E15" s="86">
        <v>1</v>
      </c>
      <c r="F15" s="95"/>
    </row>
    <row r="16" spans="1:6" ht="21" customHeight="1">
      <c r="A16" s="103" t="s">
        <v>283</v>
      </c>
      <c r="B16" s="92" t="s">
        <v>100</v>
      </c>
      <c r="C16" s="88">
        <v>29</v>
      </c>
      <c r="D16" s="87">
        <v>10</v>
      </c>
      <c r="E16" s="86">
        <v>8</v>
      </c>
      <c r="F16" s="95"/>
    </row>
    <row r="17" spans="1:6" ht="21" customHeight="1">
      <c r="A17" s="103" t="s">
        <v>102</v>
      </c>
      <c r="B17" s="92" t="s">
        <v>100</v>
      </c>
      <c r="C17" s="87">
        <v>30</v>
      </c>
      <c r="D17" s="87">
        <v>19</v>
      </c>
      <c r="E17" s="86">
        <v>12</v>
      </c>
      <c r="F17" s="95"/>
    </row>
    <row r="18" spans="1:6" ht="21" customHeight="1">
      <c r="A18" s="103" t="s">
        <v>278</v>
      </c>
      <c r="B18" s="92" t="s">
        <v>100</v>
      </c>
      <c r="C18" s="87">
        <v>1</v>
      </c>
      <c r="D18" s="87">
        <v>1</v>
      </c>
      <c r="E18" s="86">
        <v>2</v>
      </c>
      <c r="F18" s="95"/>
    </row>
    <row r="19" spans="1:6" ht="21" customHeight="1">
      <c r="A19" s="103" t="s">
        <v>103</v>
      </c>
      <c r="B19" s="92" t="s">
        <v>100</v>
      </c>
      <c r="C19" s="87">
        <v>7</v>
      </c>
      <c r="D19" s="87">
        <v>9</v>
      </c>
      <c r="E19" s="86">
        <v>17</v>
      </c>
      <c r="F19" s="95"/>
    </row>
    <row r="20" spans="1:6" ht="21" customHeight="1">
      <c r="A20" s="90" t="s">
        <v>91</v>
      </c>
      <c r="B20" s="89"/>
      <c r="C20" s="88">
        <v>150</v>
      </c>
      <c r="D20" s="87">
        <v>60</v>
      </c>
      <c r="E20" s="87">
        <v>100</v>
      </c>
      <c r="F20" s="95"/>
    </row>
    <row r="21" spans="1:6" ht="21" customHeight="1">
      <c r="A21" s="108"/>
      <c r="B21" s="84"/>
      <c r="C21" s="83"/>
      <c r="D21" s="83"/>
      <c r="E21" s="82"/>
      <c r="F21" s="81"/>
    </row>
    <row r="22" spans="1:6" ht="21" customHeight="1"/>
    <row r="23" spans="1:6" ht="21" customHeight="1"/>
    <row r="24" spans="1:6" ht="21" customHeight="1"/>
    <row r="25" spans="1:6" ht="21" customHeight="1"/>
    <row r="26" spans="1:6" ht="21" customHeight="1"/>
    <row r="27" spans="1:6" ht="21" customHeight="1"/>
    <row r="28" spans="1:6" ht="21" customHeight="1"/>
    <row r="29" spans="1:6" ht="21" customHeight="1"/>
    <row r="30" spans="1:6" ht="21" customHeight="1"/>
    <row r="35" spans="10:13" ht="13.5">
      <c r="J35" s="80"/>
      <c r="K35" s="80"/>
      <c r="L35" s="80"/>
      <c r="M35" s="80"/>
    </row>
  </sheetData>
  <mergeCells count="3">
    <mergeCell ref="A1:F1"/>
    <mergeCell ref="A3:F3"/>
    <mergeCell ref="A12:F12"/>
  </mergeCells>
  <phoneticPr fontId="2" type="noConversion"/>
  <printOptions horizontalCentered="1"/>
  <pageMargins left="0.6692913385826772" right="0.6692913385826772" top="0.78740157480314965" bottom="0.55118110236220474" header="0.51181102362204722" footer="0.51181102362204722"/>
  <pageSetup paperSize="9" orientation="portrait" horizontalDpi="4294967292" verticalDpi="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5"/>
  <sheetViews>
    <sheetView view="pageBreakPreview" zoomScaleNormal="100" zoomScaleSheetLayoutView="100" workbookViewId="0">
      <selection activeCell="F4" sqref="F4"/>
    </sheetView>
  </sheetViews>
  <sheetFormatPr defaultRowHeight="20.100000000000001" customHeight="1"/>
  <cols>
    <col min="1" max="1" width="14.77734375" style="5" customWidth="1"/>
    <col min="2" max="2" width="11.44140625" style="5" customWidth="1"/>
    <col min="3" max="3" width="10.33203125" style="6" customWidth="1"/>
    <col min="4" max="4" width="10.6640625" style="7" bestFit="1" customWidth="1"/>
    <col min="5" max="5" width="7.6640625" style="8" customWidth="1"/>
    <col min="6" max="6" width="19.5546875" style="5" customWidth="1"/>
    <col min="7" max="7" width="8.88671875" style="9"/>
    <col min="8" max="8" width="9" style="10" bestFit="1" customWidth="1"/>
    <col min="9" max="16384" width="8.88671875" style="7"/>
  </cols>
  <sheetData>
    <row r="1" spans="1:8" ht="39" customHeight="1">
      <c r="A1" s="221" t="s">
        <v>20</v>
      </c>
      <c r="B1" s="221"/>
      <c r="C1" s="221"/>
      <c r="D1" s="221"/>
      <c r="E1" s="221"/>
      <c r="F1" s="221"/>
      <c r="G1" s="7"/>
      <c r="H1" s="7"/>
    </row>
    <row r="2" spans="1:8" ht="15.75" customHeight="1">
      <c r="A2" s="48"/>
      <c r="B2" s="48"/>
      <c r="C2" s="48"/>
      <c r="D2" s="48"/>
      <c r="E2" s="48"/>
      <c r="F2" s="48"/>
      <c r="G2" s="7"/>
      <c r="H2" s="7"/>
    </row>
    <row r="3" spans="1:8" s="11" customFormat="1" ht="21" customHeight="1" thickBot="1">
      <c r="A3" s="69" t="s">
        <v>54</v>
      </c>
      <c r="B3" s="70" t="s">
        <v>55</v>
      </c>
      <c r="C3" s="71" t="s">
        <v>56</v>
      </c>
      <c r="D3" s="72" t="s">
        <v>57</v>
      </c>
      <c r="E3" s="73" t="s">
        <v>58</v>
      </c>
      <c r="F3" s="74" t="s">
        <v>59</v>
      </c>
    </row>
    <row r="4" spans="1:8" ht="21" customHeight="1" thickTop="1">
      <c r="A4" s="109" t="s">
        <v>104</v>
      </c>
      <c r="B4" s="110"/>
      <c r="C4" s="111">
        <v>363289</v>
      </c>
      <c r="D4" s="112">
        <f t="shared" ref="D4:D14" si="0">ROUND(C4*E4,2)</f>
        <v>363289</v>
      </c>
      <c r="E4" s="118">
        <v>1</v>
      </c>
      <c r="F4" s="119" t="s">
        <v>105</v>
      </c>
      <c r="G4" s="7"/>
      <c r="H4" s="7"/>
    </row>
    <row r="5" spans="1:8" ht="21" customHeight="1">
      <c r="A5" s="113" t="s">
        <v>106</v>
      </c>
      <c r="B5" s="114"/>
      <c r="C5" s="115">
        <v>276720</v>
      </c>
      <c r="D5" s="116">
        <f t="shared" si="0"/>
        <v>276720</v>
      </c>
      <c r="E5" s="58">
        <v>1</v>
      </c>
      <c r="F5" s="59" t="s">
        <v>61</v>
      </c>
      <c r="G5" s="7"/>
      <c r="H5" s="7"/>
    </row>
    <row r="6" spans="1:8" ht="21" customHeight="1">
      <c r="A6" s="113" t="s">
        <v>60</v>
      </c>
      <c r="B6" s="114"/>
      <c r="C6" s="115">
        <v>224307</v>
      </c>
      <c r="D6" s="116">
        <f t="shared" si="0"/>
        <v>224307</v>
      </c>
      <c r="E6" s="58">
        <v>1</v>
      </c>
      <c r="F6" s="59" t="s">
        <v>61</v>
      </c>
      <c r="G6" s="7"/>
      <c r="H6" s="7"/>
    </row>
    <row r="7" spans="1:8" ht="21" customHeight="1">
      <c r="A7" s="113" t="s">
        <v>13</v>
      </c>
      <c r="B7" s="114"/>
      <c r="C7" s="115">
        <v>198567</v>
      </c>
      <c r="D7" s="116">
        <f t="shared" si="0"/>
        <v>198567</v>
      </c>
      <c r="E7" s="58">
        <v>1</v>
      </c>
      <c r="F7" s="59" t="s">
        <v>61</v>
      </c>
      <c r="G7" s="7"/>
      <c r="H7" s="7"/>
    </row>
    <row r="8" spans="1:8" ht="21" customHeight="1">
      <c r="A8" s="113" t="s">
        <v>107</v>
      </c>
      <c r="B8" s="114"/>
      <c r="C8" s="115">
        <v>156448</v>
      </c>
      <c r="D8" s="116">
        <f t="shared" si="0"/>
        <v>156448</v>
      </c>
      <c r="E8" s="58">
        <v>1</v>
      </c>
      <c r="F8" s="59" t="s">
        <v>113</v>
      </c>
      <c r="G8" s="7"/>
      <c r="H8" s="7"/>
    </row>
    <row r="9" spans="1:8" ht="21" customHeight="1">
      <c r="A9" s="113" t="s">
        <v>108</v>
      </c>
      <c r="B9" s="114"/>
      <c r="C9" s="115">
        <v>196898</v>
      </c>
      <c r="D9" s="116">
        <f t="shared" si="0"/>
        <v>196898</v>
      </c>
      <c r="E9" s="58">
        <v>1</v>
      </c>
      <c r="F9" s="59" t="s">
        <v>61</v>
      </c>
      <c r="G9" s="7"/>
      <c r="H9" s="7"/>
    </row>
    <row r="10" spans="1:8" ht="21" customHeight="1">
      <c r="A10" s="113" t="s">
        <v>36</v>
      </c>
      <c r="B10" s="114"/>
      <c r="C10" s="115">
        <v>162349</v>
      </c>
      <c r="D10" s="116">
        <f t="shared" si="0"/>
        <v>162349</v>
      </c>
      <c r="E10" s="58">
        <v>1</v>
      </c>
      <c r="F10" s="59" t="s">
        <v>61</v>
      </c>
      <c r="G10" s="7"/>
      <c r="H10" s="7"/>
    </row>
    <row r="11" spans="1:8" ht="21" customHeight="1">
      <c r="A11" s="113" t="s">
        <v>109</v>
      </c>
      <c r="B11" s="114"/>
      <c r="C11" s="115">
        <v>147296</v>
      </c>
      <c r="D11" s="116">
        <f t="shared" si="0"/>
        <v>147296</v>
      </c>
      <c r="E11" s="58">
        <v>1</v>
      </c>
      <c r="F11" s="59" t="s">
        <v>61</v>
      </c>
      <c r="G11" s="7"/>
      <c r="H11" s="7"/>
    </row>
    <row r="12" spans="1:8" ht="21" customHeight="1">
      <c r="A12" s="117" t="s">
        <v>14</v>
      </c>
      <c r="B12" s="114"/>
      <c r="C12" s="115">
        <v>142459</v>
      </c>
      <c r="D12" s="116">
        <f t="shared" si="0"/>
        <v>142459</v>
      </c>
      <c r="E12" s="58">
        <v>1</v>
      </c>
      <c r="F12" s="59" t="s">
        <v>110</v>
      </c>
      <c r="G12" s="7"/>
      <c r="H12" s="7"/>
    </row>
    <row r="13" spans="1:8" ht="21" customHeight="1">
      <c r="A13" s="117" t="s">
        <v>15</v>
      </c>
      <c r="B13" s="114"/>
      <c r="C13" s="115">
        <v>133417</v>
      </c>
      <c r="D13" s="116">
        <f t="shared" si="0"/>
        <v>133417</v>
      </c>
      <c r="E13" s="58">
        <v>1</v>
      </c>
      <c r="F13" s="59" t="s">
        <v>61</v>
      </c>
      <c r="G13" s="7"/>
      <c r="H13" s="7"/>
    </row>
    <row r="14" spans="1:8" ht="21" customHeight="1">
      <c r="A14" s="117" t="s">
        <v>16</v>
      </c>
      <c r="B14" s="114"/>
      <c r="C14" s="115">
        <v>109819</v>
      </c>
      <c r="D14" s="116">
        <f t="shared" si="0"/>
        <v>109819</v>
      </c>
      <c r="E14" s="58">
        <v>1</v>
      </c>
      <c r="F14" s="59" t="s">
        <v>61</v>
      </c>
      <c r="G14" s="7"/>
      <c r="H14" s="7"/>
    </row>
    <row r="15" spans="1:8" ht="21" customHeight="1">
      <c r="A15" s="60" t="s">
        <v>42</v>
      </c>
      <c r="B15" s="55"/>
      <c r="C15" s="56">
        <v>340000</v>
      </c>
      <c r="D15" s="57">
        <f>ROUND(C15*E15,2)</f>
        <v>340000</v>
      </c>
      <c r="E15" s="58">
        <v>1</v>
      </c>
      <c r="F15" s="59" t="s">
        <v>61</v>
      </c>
      <c r="G15" s="7"/>
      <c r="H15" s="7"/>
    </row>
    <row r="16" spans="1:8" ht="21" customHeight="1">
      <c r="A16" s="54" t="s">
        <v>70</v>
      </c>
      <c r="B16" s="55" t="s">
        <v>71</v>
      </c>
      <c r="C16" s="55">
        <f>14*1430</f>
        <v>20020</v>
      </c>
      <c r="D16" s="57">
        <f>ROUND(C16*E16,2)</f>
        <v>20020</v>
      </c>
      <c r="E16" s="58">
        <v>1</v>
      </c>
      <c r="F16" s="59" t="s">
        <v>62</v>
      </c>
      <c r="G16" s="7"/>
      <c r="H16" s="7"/>
    </row>
    <row r="17" spans="1:8" ht="21" customHeight="1">
      <c r="A17" s="54" t="s">
        <v>63</v>
      </c>
      <c r="B17" s="55" t="s">
        <v>64</v>
      </c>
      <c r="C17" s="55">
        <f>18*1440</f>
        <v>25920</v>
      </c>
      <c r="D17" s="57">
        <f t="shared" ref="D17:D24" si="1">ROUND(C17*E17,2)</f>
        <v>25920</v>
      </c>
      <c r="E17" s="58">
        <v>1</v>
      </c>
      <c r="F17" s="59" t="s">
        <v>114</v>
      </c>
      <c r="G17" s="7"/>
      <c r="H17" s="7"/>
    </row>
    <row r="18" spans="1:8" ht="21" customHeight="1">
      <c r="A18" s="54" t="s">
        <v>115</v>
      </c>
      <c r="B18" s="55" t="s">
        <v>65</v>
      </c>
      <c r="C18" s="55">
        <f>24*1430</f>
        <v>34320</v>
      </c>
      <c r="D18" s="57">
        <f t="shared" si="1"/>
        <v>34320</v>
      </c>
      <c r="E18" s="58">
        <v>1</v>
      </c>
      <c r="F18" s="59" t="s">
        <v>62</v>
      </c>
      <c r="G18" s="7"/>
      <c r="H18" s="7"/>
    </row>
    <row r="19" spans="1:8" ht="21" customHeight="1">
      <c r="A19" s="54" t="s">
        <v>48</v>
      </c>
      <c r="B19" s="55"/>
      <c r="C19" s="55">
        <v>143000</v>
      </c>
      <c r="D19" s="57">
        <f t="shared" si="1"/>
        <v>143000</v>
      </c>
      <c r="E19" s="58">
        <v>1</v>
      </c>
      <c r="F19" s="59" t="s">
        <v>62</v>
      </c>
      <c r="G19" s="7"/>
      <c r="H19" s="7"/>
    </row>
    <row r="20" spans="1:8" ht="21" customHeight="1">
      <c r="A20" s="54" t="s">
        <v>66</v>
      </c>
      <c r="B20" s="55"/>
      <c r="C20" s="55">
        <v>487000</v>
      </c>
      <c r="D20" s="57">
        <f t="shared" si="1"/>
        <v>487000</v>
      </c>
      <c r="E20" s="58">
        <v>1</v>
      </c>
      <c r="F20" s="59" t="s">
        <v>62</v>
      </c>
      <c r="G20" s="7"/>
      <c r="H20" s="7"/>
    </row>
    <row r="21" spans="1:8" ht="21" customHeight="1">
      <c r="A21" s="54" t="s">
        <v>45</v>
      </c>
      <c r="B21" s="55"/>
      <c r="C21" s="55">
        <v>130000</v>
      </c>
      <c r="D21" s="57">
        <f t="shared" si="1"/>
        <v>130000</v>
      </c>
      <c r="E21" s="58">
        <v>1</v>
      </c>
      <c r="F21" s="59" t="s">
        <v>114</v>
      </c>
      <c r="G21" s="7"/>
      <c r="H21" s="7"/>
    </row>
    <row r="22" spans="1:8" ht="21" customHeight="1">
      <c r="A22" s="54" t="s">
        <v>49</v>
      </c>
      <c r="B22" s="55"/>
      <c r="C22" s="55">
        <v>118000</v>
      </c>
      <c r="D22" s="57">
        <f t="shared" si="1"/>
        <v>118000</v>
      </c>
      <c r="E22" s="58">
        <v>1</v>
      </c>
      <c r="F22" s="59" t="s">
        <v>62</v>
      </c>
      <c r="G22" s="7"/>
      <c r="H22" s="7"/>
    </row>
    <row r="23" spans="1:8" s="12" customFormat="1" ht="21" customHeight="1">
      <c r="A23" s="54" t="s">
        <v>47</v>
      </c>
      <c r="B23" s="61"/>
      <c r="C23" s="61">
        <v>150000</v>
      </c>
      <c r="D23" s="57">
        <f t="shared" si="1"/>
        <v>150000</v>
      </c>
      <c r="E23" s="62">
        <v>1</v>
      </c>
      <c r="F23" s="59" t="s">
        <v>62</v>
      </c>
    </row>
    <row r="24" spans="1:8" ht="21" customHeight="1">
      <c r="A24" s="54" t="s">
        <v>50</v>
      </c>
      <c r="B24" s="55"/>
      <c r="C24" s="55">
        <v>1200000</v>
      </c>
      <c r="D24" s="57">
        <f t="shared" si="1"/>
        <v>1200000</v>
      </c>
      <c r="E24" s="58">
        <v>1</v>
      </c>
      <c r="F24" s="59" t="s">
        <v>62</v>
      </c>
      <c r="G24" s="7"/>
      <c r="H24" s="7"/>
    </row>
    <row r="25" spans="1:8" ht="21" customHeight="1">
      <c r="A25" s="54" t="s">
        <v>116</v>
      </c>
      <c r="B25" s="55" t="s">
        <v>73</v>
      </c>
      <c r="C25" s="55">
        <v>8002</v>
      </c>
      <c r="D25" s="57">
        <f>ROUND(C25*E25,2)</f>
        <v>8002</v>
      </c>
      <c r="E25" s="58">
        <v>1</v>
      </c>
      <c r="F25" s="59" t="s">
        <v>68</v>
      </c>
      <c r="G25" s="7"/>
      <c r="H25" s="7"/>
    </row>
    <row r="26" spans="1:8" ht="21" customHeight="1">
      <c r="A26" s="54" t="s">
        <v>69</v>
      </c>
      <c r="B26" s="55" t="s">
        <v>117</v>
      </c>
      <c r="C26" s="55">
        <v>72040</v>
      </c>
      <c r="D26" s="57">
        <f t="shared" ref="D26" si="2">ROUND(C26*E26,2)</f>
        <v>72040</v>
      </c>
      <c r="E26" s="58">
        <v>1</v>
      </c>
      <c r="F26" s="59" t="s">
        <v>67</v>
      </c>
      <c r="G26" s="7"/>
      <c r="H26" s="7"/>
    </row>
    <row r="27" spans="1:8" ht="21" customHeight="1">
      <c r="A27" s="54" t="s">
        <v>111</v>
      </c>
      <c r="B27" s="55"/>
      <c r="C27" s="120">
        <v>1741</v>
      </c>
      <c r="D27" s="121">
        <f>ROUND(C27*E27,2)</f>
        <v>1741</v>
      </c>
      <c r="E27" s="58">
        <v>1</v>
      </c>
      <c r="F27" s="59" t="s">
        <v>68</v>
      </c>
      <c r="G27" s="7"/>
      <c r="H27" s="7"/>
    </row>
    <row r="28" spans="1:8" ht="21" customHeight="1">
      <c r="A28" s="54" t="s">
        <v>112</v>
      </c>
      <c r="B28" s="55"/>
      <c r="C28" s="120">
        <v>1897</v>
      </c>
      <c r="D28" s="121">
        <f>ROUND(C28*E28,2)</f>
        <v>1897</v>
      </c>
      <c r="E28" s="58">
        <v>1</v>
      </c>
      <c r="F28" s="59" t="s">
        <v>61</v>
      </c>
      <c r="G28" s="7"/>
      <c r="H28" s="7"/>
    </row>
    <row r="29" spans="1:8" ht="21" customHeight="1">
      <c r="A29" s="54" t="s">
        <v>118</v>
      </c>
      <c r="B29" s="55"/>
      <c r="C29" s="122">
        <v>3950</v>
      </c>
      <c r="D29" s="57">
        <f>ROUND(C29*E29,2)</f>
        <v>3950</v>
      </c>
      <c r="E29" s="58">
        <v>1</v>
      </c>
      <c r="F29" s="59" t="s">
        <v>68</v>
      </c>
      <c r="G29" s="7"/>
      <c r="H29" s="7"/>
    </row>
    <row r="30" spans="1:8" ht="21" customHeight="1">
      <c r="A30" s="54" t="s">
        <v>119</v>
      </c>
      <c r="B30" s="55"/>
      <c r="C30" s="56">
        <v>2950</v>
      </c>
      <c r="D30" s="57">
        <f>ROUND(C30*E30,2)</f>
        <v>2950</v>
      </c>
      <c r="E30" s="58">
        <v>1</v>
      </c>
      <c r="F30" s="59" t="s">
        <v>61</v>
      </c>
      <c r="G30" s="7"/>
      <c r="H30" s="7"/>
    </row>
    <row r="31" spans="1:8" ht="21" customHeight="1">
      <c r="A31" s="54" t="s">
        <v>85</v>
      </c>
      <c r="B31" s="55"/>
      <c r="C31" s="56"/>
      <c r="D31" s="57">
        <f>81040+40000</f>
        <v>121040</v>
      </c>
      <c r="E31" s="58">
        <v>1</v>
      </c>
      <c r="F31" s="59" t="s">
        <v>87</v>
      </c>
      <c r="G31" s="7"/>
      <c r="H31" s="7"/>
    </row>
    <row r="32" spans="1:8" ht="21" customHeight="1">
      <c r="A32" s="63"/>
      <c r="B32" s="64"/>
      <c r="C32" s="65"/>
      <c r="D32" s="66"/>
      <c r="E32" s="67"/>
      <c r="F32" s="68"/>
      <c r="G32" s="7"/>
      <c r="H32" s="7"/>
    </row>
    <row r="33" spans="1:8" ht="21" customHeight="1">
      <c r="A33" s="44"/>
      <c r="B33" s="44"/>
      <c r="C33" s="45"/>
      <c r="D33" s="46"/>
      <c r="E33" s="47"/>
      <c r="F33" s="44"/>
      <c r="G33" s="7"/>
      <c r="H33" s="7"/>
    </row>
    <row r="34" spans="1:8" ht="21" customHeight="1">
      <c r="A34" s="44"/>
      <c r="B34" s="44"/>
      <c r="C34" s="45"/>
      <c r="D34" s="46"/>
      <c r="E34" s="47"/>
      <c r="F34" s="44"/>
      <c r="G34" s="7"/>
      <c r="H34" s="7"/>
    </row>
    <row r="35" spans="1:8" ht="20.100000000000001" customHeight="1">
      <c r="A35" s="44"/>
      <c r="B35" s="44"/>
      <c r="C35" s="45"/>
      <c r="D35" s="46"/>
      <c r="E35" s="47"/>
      <c r="F35" s="44"/>
    </row>
    <row r="36" spans="1:8" ht="20.100000000000001" customHeight="1">
      <c r="A36" s="44"/>
      <c r="B36" s="44"/>
      <c r="C36" s="45"/>
      <c r="D36" s="46"/>
      <c r="E36" s="47"/>
      <c r="F36" s="44"/>
    </row>
    <row r="37" spans="1:8" ht="20.100000000000001" customHeight="1">
      <c r="A37" s="44"/>
      <c r="B37" s="44"/>
      <c r="C37" s="45"/>
      <c r="D37" s="46"/>
      <c r="E37" s="47"/>
      <c r="F37" s="44"/>
    </row>
    <row r="38" spans="1:8" ht="20.100000000000001" customHeight="1">
      <c r="A38" s="44"/>
      <c r="B38" s="44"/>
      <c r="C38" s="45"/>
      <c r="D38" s="46"/>
      <c r="E38" s="47"/>
      <c r="F38" s="44"/>
    </row>
    <row r="39" spans="1:8" ht="20.100000000000001" customHeight="1">
      <c r="A39" s="44"/>
      <c r="B39" s="44"/>
      <c r="C39" s="45"/>
      <c r="D39" s="46"/>
      <c r="E39" s="47"/>
      <c r="F39" s="44"/>
    </row>
    <row r="40" spans="1:8" ht="20.100000000000001" customHeight="1">
      <c r="A40" s="44"/>
      <c r="B40" s="44"/>
      <c r="C40" s="45"/>
      <c r="D40" s="46"/>
      <c r="E40" s="47"/>
      <c r="F40" s="44"/>
    </row>
    <row r="41" spans="1:8" ht="20.100000000000001" customHeight="1">
      <c r="A41" s="44"/>
      <c r="B41" s="44"/>
      <c r="C41" s="45"/>
      <c r="D41" s="46"/>
      <c r="E41" s="47"/>
      <c r="F41" s="44"/>
    </row>
    <row r="42" spans="1:8" ht="20.100000000000001" customHeight="1">
      <c r="A42" s="44"/>
      <c r="B42" s="44"/>
      <c r="C42" s="45"/>
      <c r="D42" s="46"/>
      <c r="E42" s="47"/>
      <c r="F42" s="44"/>
    </row>
    <row r="43" spans="1:8" ht="20.100000000000001" customHeight="1">
      <c r="A43" s="44"/>
      <c r="B43" s="44"/>
      <c r="C43" s="45"/>
      <c r="D43" s="46"/>
      <c r="E43" s="47"/>
      <c r="F43" s="44"/>
    </row>
    <row r="44" spans="1:8" ht="20.100000000000001" customHeight="1">
      <c r="A44" s="44"/>
      <c r="B44" s="44"/>
      <c r="C44" s="45"/>
      <c r="D44" s="46"/>
      <c r="E44" s="47"/>
      <c r="F44" s="44"/>
    </row>
    <row r="45" spans="1:8" ht="20.100000000000001" customHeight="1">
      <c r="A45" s="44"/>
      <c r="B45" s="44"/>
      <c r="C45" s="45"/>
      <c r="D45" s="46"/>
      <c r="E45" s="47"/>
      <c r="F45" s="44"/>
    </row>
    <row r="46" spans="1:8" ht="20.100000000000001" customHeight="1">
      <c r="A46" s="44"/>
      <c r="B46" s="44"/>
      <c r="C46" s="45"/>
      <c r="D46" s="46"/>
      <c r="E46" s="47"/>
      <c r="F46" s="44"/>
    </row>
    <row r="47" spans="1:8" ht="20.100000000000001" customHeight="1">
      <c r="A47" s="44"/>
      <c r="B47" s="44"/>
      <c r="C47" s="45"/>
      <c r="D47" s="46"/>
      <c r="E47" s="47"/>
      <c r="F47" s="44"/>
    </row>
    <row r="48" spans="1:8" ht="20.100000000000001" customHeight="1">
      <c r="A48" s="44"/>
      <c r="B48" s="44"/>
      <c r="C48" s="45"/>
      <c r="D48" s="46"/>
      <c r="E48" s="47"/>
      <c r="F48" s="44"/>
    </row>
    <row r="49" spans="1:6" ht="20.100000000000001" customHeight="1">
      <c r="A49" s="44"/>
      <c r="B49" s="44"/>
      <c r="C49" s="45"/>
      <c r="D49" s="46"/>
      <c r="E49" s="47"/>
      <c r="F49" s="44"/>
    </row>
    <row r="50" spans="1:6" ht="20.100000000000001" customHeight="1">
      <c r="A50" s="44"/>
      <c r="B50" s="44"/>
      <c r="C50" s="45"/>
      <c r="D50" s="46"/>
      <c r="E50" s="47"/>
      <c r="F50" s="44"/>
    </row>
    <row r="51" spans="1:6" ht="20.100000000000001" customHeight="1">
      <c r="A51" s="44"/>
      <c r="B51" s="44"/>
      <c r="C51" s="45"/>
      <c r="D51" s="46"/>
      <c r="E51" s="47"/>
      <c r="F51" s="44"/>
    </row>
    <row r="52" spans="1:6" ht="20.100000000000001" customHeight="1">
      <c r="A52" s="44"/>
      <c r="B52" s="44"/>
      <c r="C52" s="45"/>
      <c r="D52" s="46"/>
      <c r="E52" s="47"/>
      <c r="F52" s="44"/>
    </row>
    <row r="53" spans="1:6" ht="20.100000000000001" customHeight="1">
      <c r="A53" s="44"/>
      <c r="B53" s="44"/>
      <c r="C53" s="45"/>
      <c r="D53" s="46"/>
      <c r="E53" s="47"/>
      <c r="F53" s="44"/>
    </row>
    <row r="54" spans="1:6" ht="20.100000000000001" customHeight="1">
      <c r="A54" s="44"/>
      <c r="B54" s="44"/>
      <c r="C54" s="45"/>
      <c r="D54" s="46"/>
      <c r="E54" s="47"/>
      <c r="F54" s="44"/>
    </row>
    <row r="55" spans="1:6" ht="20.100000000000001" customHeight="1">
      <c r="A55" s="44"/>
      <c r="B55" s="44"/>
      <c r="C55" s="45"/>
      <c r="D55" s="46"/>
      <c r="E55" s="47"/>
      <c r="F55" s="44"/>
    </row>
    <row r="56" spans="1:6" ht="20.100000000000001" customHeight="1">
      <c r="A56" s="44"/>
      <c r="B56" s="44"/>
      <c r="C56" s="45"/>
      <c r="D56" s="46"/>
      <c r="E56" s="47"/>
      <c r="F56" s="44"/>
    </row>
    <row r="57" spans="1:6" ht="20.100000000000001" customHeight="1">
      <c r="A57" s="44"/>
      <c r="B57" s="44"/>
      <c r="C57" s="45"/>
      <c r="D57" s="46"/>
      <c r="E57" s="47"/>
      <c r="F57" s="44"/>
    </row>
    <row r="58" spans="1:6" ht="20.100000000000001" customHeight="1">
      <c r="A58" s="44"/>
      <c r="B58" s="44"/>
      <c r="C58" s="45"/>
      <c r="D58" s="46"/>
      <c r="E58" s="47"/>
      <c r="F58" s="44"/>
    </row>
    <row r="59" spans="1:6" ht="20.100000000000001" customHeight="1">
      <c r="A59" s="44"/>
      <c r="B59" s="44"/>
      <c r="C59" s="45"/>
      <c r="D59" s="46"/>
      <c r="E59" s="47"/>
      <c r="F59" s="44"/>
    </row>
    <row r="60" spans="1:6" ht="20.100000000000001" customHeight="1">
      <c r="A60" s="44"/>
      <c r="B60" s="44"/>
      <c r="C60" s="45"/>
      <c r="D60" s="46"/>
      <c r="E60" s="47"/>
      <c r="F60" s="44"/>
    </row>
    <row r="61" spans="1:6" ht="20.100000000000001" customHeight="1">
      <c r="A61" s="44"/>
      <c r="B61" s="44"/>
      <c r="C61" s="45"/>
      <c r="D61" s="46"/>
      <c r="E61" s="47"/>
      <c r="F61" s="44"/>
    </row>
    <row r="62" spans="1:6" ht="20.100000000000001" customHeight="1">
      <c r="A62" s="44"/>
      <c r="B62" s="44"/>
      <c r="C62" s="45"/>
      <c r="D62" s="46"/>
      <c r="E62" s="47"/>
      <c r="F62" s="44"/>
    </row>
    <row r="63" spans="1:6" ht="20.100000000000001" customHeight="1">
      <c r="A63" s="44"/>
      <c r="B63" s="44"/>
      <c r="C63" s="45"/>
      <c r="D63" s="46"/>
      <c r="E63" s="47"/>
      <c r="F63" s="44"/>
    </row>
    <row r="64" spans="1:6" ht="20.100000000000001" customHeight="1">
      <c r="A64" s="44"/>
      <c r="B64" s="44"/>
      <c r="C64" s="45"/>
      <c r="D64" s="46"/>
      <c r="E64" s="47"/>
      <c r="F64" s="44"/>
    </row>
    <row r="65" spans="1:6" ht="20.100000000000001" customHeight="1">
      <c r="A65" s="44"/>
      <c r="B65" s="44"/>
      <c r="C65" s="45"/>
      <c r="D65" s="46"/>
      <c r="E65" s="47"/>
      <c r="F65" s="44"/>
    </row>
    <row r="66" spans="1:6" ht="20.100000000000001" customHeight="1">
      <c r="A66" s="44"/>
      <c r="B66" s="44"/>
      <c r="C66" s="45"/>
      <c r="D66" s="46"/>
      <c r="E66" s="47"/>
      <c r="F66" s="44"/>
    </row>
    <row r="67" spans="1:6" ht="20.100000000000001" customHeight="1">
      <c r="A67" s="44"/>
      <c r="B67" s="44"/>
      <c r="C67" s="45"/>
      <c r="D67" s="46"/>
      <c r="E67" s="47"/>
      <c r="F67" s="44"/>
    </row>
    <row r="68" spans="1:6" ht="20.100000000000001" customHeight="1">
      <c r="A68" s="44"/>
      <c r="B68" s="44"/>
      <c r="C68" s="45"/>
      <c r="D68" s="46"/>
      <c r="E68" s="47"/>
      <c r="F68" s="44"/>
    </row>
    <row r="69" spans="1:6" ht="20.100000000000001" customHeight="1">
      <c r="A69" s="44"/>
      <c r="B69" s="44"/>
      <c r="C69" s="45"/>
      <c r="D69" s="46"/>
      <c r="E69" s="47"/>
      <c r="F69" s="44"/>
    </row>
    <row r="70" spans="1:6" ht="20.100000000000001" customHeight="1">
      <c r="A70" s="44"/>
      <c r="B70" s="44"/>
      <c r="C70" s="45"/>
      <c r="D70" s="46"/>
      <c r="E70" s="47"/>
      <c r="F70" s="44"/>
    </row>
    <row r="71" spans="1:6" ht="20.100000000000001" customHeight="1">
      <c r="A71" s="44"/>
      <c r="B71" s="44"/>
      <c r="C71" s="45"/>
      <c r="D71" s="46"/>
      <c r="E71" s="47"/>
      <c r="F71" s="44"/>
    </row>
    <row r="72" spans="1:6" ht="20.100000000000001" customHeight="1">
      <c r="A72" s="44"/>
      <c r="B72" s="44"/>
      <c r="C72" s="45"/>
      <c r="D72" s="46"/>
      <c r="E72" s="47"/>
      <c r="F72" s="44"/>
    </row>
    <row r="73" spans="1:6" ht="20.100000000000001" customHeight="1">
      <c r="A73" s="44"/>
      <c r="B73" s="44"/>
      <c r="C73" s="45"/>
      <c r="D73" s="46"/>
      <c r="E73" s="47"/>
      <c r="F73" s="44"/>
    </row>
    <row r="74" spans="1:6" ht="20.100000000000001" customHeight="1">
      <c r="A74" s="44"/>
      <c r="B74" s="44"/>
      <c r="C74" s="45"/>
      <c r="D74" s="46"/>
      <c r="E74" s="47"/>
      <c r="F74" s="44"/>
    </row>
    <row r="75" spans="1:6" ht="20.100000000000001" customHeight="1">
      <c r="A75" s="44"/>
      <c r="B75" s="44"/>
      <c r="C75" s="45"/>
      <c r="D75" s="46"/>
      <c r="E75" s="47"/>
      <c r="F75" s="44"/>
    </row>
    <row r="76" spans="1:6" ht="20.100000000000001" customHeight="1">
      <c r="A76" s="44"/>
      <c r="B76" s="44"/>
      <c r="C76" s="45"/>
      <c r="D76" s="46"/>
      <c r="E76" s="47"/>
      <c r="F76" s="44"/>
    </row>
    <row r="77" spans="1:6" ht="20.100000000000001" customHeight="1">
      <c r="A77" s="44"/>
      <c r="B77" s="44"/>
      <c r="C77" s="45"/>
      <c r="D77" s="46"/>
      <c r="E77" s="47"/>
      <c r="F77" s="44"/>
    </row>
    <row r="78" spans="1:6" ht="20.100000000000001" customHeight="1">
      <c r="A78" s="44"/>
      <c r="B78" s="44"/>
      <c r="C78" s="45"/>
      <c r="D78" s="46"/>
      <c r="E78" s="47"/>
      <c r="F78" s="44"/>
    </row>
    <row r="79" spans="1:6" ht="20.100000000000001" customHeight="1">
      <c r="A79" s="44"/>
      <c r="B79" s="44"/>
      <c r="C79" s="45"/>
      <c r="D79" s="46"/>
      <c r="E79" s="47"/>
      <c r="F79" s="44"/>
    </row>
    <row r="80" spans="1:6" ht="20.100000000000001" customHeight="1">
      <c r="A80" s="44"/>
      <c r="B80" s="44"/>
      <c r="C80" s="45"/>
      <c r="D80" s="46"/>
      <c r="E80" s="47"/>
      <c r="F80" s="44"/>
    </row>
    <row r="81" spans="1:6" ht="20.100000000000001" customHeight="1">
      <c r="A81" s="44"/>
      <c r="B81" s="44"/>
      <c r="C81" s="45"/>
      <c r="D81" s="46"/>
      <c r="E81" s="47"/>
      <c r="F81" s="44"/>
    </row>
    <row r="82" spans="1:6" ht="20.100000000000001" customHeight="1">
      <c r="A82" s="44"/>
      <c r="B82" s="44"/>
      <c r="C82" s="45"/>
      <c r="D82" s="46"/>
      <c r="E82" s="47"/>
      <c r="F82" s="44"/>
    </row>
    <row r="83" spans="1:6" ht="20.100000000000001" customHeight="1">
      <c r="A83" s="44"/>
      <c r="B83" s="44"/>
      <c r="C83" s="45"/>
      <c r="D83" s="46"/>
      <c r="E83" s="47"/>
      <c r="F83" s="44"/>
    </row>
    <row r="84" spans="1:6" ht="20.100000000000001" customHeight="1">
      <c r="A84" s="44"/>
      <c r="B84" s="44"/>
      <c r="C84" s="45"/>
      <c r="D84" s="46"/>
      <c r="E84" s="47"/>
      <c r="F84" s="44"/>
    </row>
    <row r="85" spans="1:6" ht="20.100000000000001" customHeight="1">
      <c r="A85" s="44"/>
      <c r="B85" s="44"/>
      <c r="C85" s="45"/>
      <c r="D85" s="46"/>
      <c r="E85" s="47"/>
      <c r="F85" s="44"/>
    </row>
    <row r="86" spans="1:6" ht="20.100000000000001" customHeight="1">
      <c r="A86" s="44"/>
      <c r="B86" s="44"/>
      <c r="C86" s="45"/>
      <c r="D86" s="46"/>
      <c r="E86" s="47"/>
      <c r="F86" s="44"/>
    </row>
    <row r="87" spans="1:6" ht="20.100000000000001" customHeight="1">
      <c r="A87" s="44"/>
      <c r="B87" s="44"/>
      <c r="C87" s="45"/>
      <c r="D87" s="46"/>
      <c r="E87" s="47"/>
      <c r="F87" s="44"/>
    </row>
    <row r="88" spans="1:6" ht="20.100000000000001" customHeight="1">
      <c r="A88" s="44"/>
      <c r="B88" s="44"/>
      <c r="C88" s="45"/>
      <c r="D88" s="46"/>
      <c r="E88" s="47"/>
      <c r="F88" s="44"/>
    </row>
    <row r="89" spans="1:6" ht="20.100000000000001" customHeight="1">
      <c r="A89" s="44"/>
      <c r="B89" s="44"/>
      <c r="C89" s="45"/>
      <c r="D89" s="46"/>
      <c r="E89" s="47"/>
      <c r="F89" s="44"/>
    </row>
    <row r="90" spans="1:6" ht="20.100000000000001" customHeight="1">
      <c r="A90" s="44"/>
      <c r="B90" s="44"/>
      <c r="C90" s="45"/>
      <c r="D90" s="46"/>
      <c r="E90" s="47"/>
      <c r="F90" s="44"/>
    </row>
    <row r="91" spans="1:6" ht="20.100000000000001" customHeight="1">
      <c r="A91" s="44"/>
      <c r="B91" s="44"/>
      <c r="C91" s="45"/>
      <c r="D91" s="46"/>
      <c r="E91" s="47"/>
      <c r="F91" s="44"/>
    </row>
    <row r="92" spans="1:6" ht="20.100000000000001" customHeight="1">
      <c r="A92" s="44"/>
      <c r="B92" s="44"/>
      <c r="C92" s="45"/>
      <c r="D92" s="46"/>
      <c r="E92" s="47"/>
      <c r="F92" s="44"/>
    </row>
    <row r="93" spans="1:6" ht="20.100000000000001" customHeight="1">
      <c r="A93" s="44"/>
      <c r="B93" s="44"/>
      <c r="C93" s="45"/>
      <c r="D93" s="46"/>
      <c r="E93" s="47"/>
      <c r="F93" s="44"/>
    </row>
    <row r="94" spans="1:6" ht="20.100000000000001" customHeight="1">
      <c r="A94" s="44"/>
      <c r="B94" s="44"/>
      <c r="C94" s="45"/>
      <c r="D94" s="46"/>
      <c r="E94" s="47"/>
      <c r="F94" s="44"/>
    </row>
    <row r="95" spans="1:6" ht="20.100000000000001" customHeight="1">
      <c r="A95" s="44"/>
      <c r="B95" s="44"/>
      <c r="C95" s="45"/>
      <c r="D95" s="46"/>
      <c r="E95" s="47"/>
      <c r="F95" s="44"/>
    </row>
    <row r="96" spans="1:6" ht="20.100000000000001" customHeight="1">
      <c r="A96" s="44"/>
      <c r="B96" s="44"/>
      <c r="C96" s="45"/>
      <c r="D96" s="46"/>
      <c r="E96" s="47"/>
      <c r="F96" s="44"/>
    </row>
    <row r="97" spans="1:6" ht="20.100000000000001" customHeight="1">
      <c r="A97" s="44"/>
      <c r="B97" s="44"/>
      <c r="C97" s="45"/>
      <c r="D97" s="46"/>
      <c r="E97" s="47"/>
      <c r="F97" s="44"/>
    </row>
    <row r="98" spans="1:6" ht="20.100000000000001" customHeight="1">
      <c r="A98" s="44"/>
      <c r="B98" s="44"/>
      <c r="C98" s="45"/>
      <c r="D98" s="46"/>
      <c r="E98" s="47"/>
      <c r="F98" s="44"/>
    </row>
    <row r="99" spans="1:6" ht="20.100000000000001" customHeight="1">
      <c r="A99" s="44"/>
      <c r="B99" s="44"/>
      <c r="C99" s="45"/>
      <c r="D99" s="46"/>
      <c r="E99" s="47"/>
      <c r="F99" s="44"/>
    </row>
    <row r="100" spans="1:6" ht="20.100000000000001" customHeight="1">
      <c r="A100" s="44"/>
      <c r="B100" s="44"/>
      <c r="C100" s="45"/>
      <c r="D100" s="46"/>
      <c r="E100" s="47"/>
      <c r="F100" s="44"/>
    </row>
    <row r="101" spans="1:6" ht="20.100000000000001" customHeight="1">
      <c r="A101" s="44"/>
      <c r="B101" s="44"/>
      <c r="C101" s="45"/>
      <c r="D101" s="46"/>
      <c r="E101" s="47"/>
      <c r="F101" s="44"/>
    </row>
    <row r="102" spans="1:6" ht="20.100000000000001" customHeight="1">
      <c r="A102" s="44"/>
      <c r="B102" s="44"/>
      <c r="C102" s="45"/>
      <c r="D102" s="46"/>
      <c r="E102" s="47"/>
      <c r="F102" s="44"/>
    </row>
    <row r="103" spans="1:6" ht="20.100000000000001" customHeight="1">
      <c r="A103" s="44"/>
      <c r="B103" s="44"/>
      <c r="C103" s="45"/>
      <c r="D103" s="46"/>
      <c r="E103" s="47"/>
      <c r="F103" s="44"/>
    </row>
    <row r="104" spans="1:6" ht="20.100000000000001" customHeight="1">
      <c r="A104" s="44"/>
      <c r="B104" s="44"/>
      <c r="C104" s="45"/>
      <c r="D104" s="46"/>
      <c r="E104" s="47"/>
      <c r="F104" s="44"/>
    </row>
    <row r="105" spans="1:6" ht="20.100000000000001" customHeight="1">
      <c r="A105" s="44"/>
      <c r="B105" s="44"/>
      <c r="C105" s="45"/>
      <c r="D105" s="46"/>
      <c r="E105" s="47"/>
      <c r="F105" s="44"/>
    </row>
    <row r="106" spans="1:6" ht="20.100000000000001" customHeight="1">
      <c r="A106" s="44"/>
      <c r="B106" s="44"/>
      <c r="C106" s="45"/>
      <c r="D106" s="46"/>
      <c r="E106" s="47"/>
      <c r="F106" s="44"/>
    </row>
    <row r="107" spans="1:6" ht="20.100000000000001" customHeight="1">
      <c r="A107" s="44"/>
      <c r="B107" s="44"/>
      <c r="C107" s="45"/>
      <c r="D107" s="46"/>
      <c r="E107" s="47"/>
      <c r="F107" s="44"/>
    </row>
    <row r="108" spans="1:6" ht="20.100000000000001" customHeight="1">
      <c r="A108" s="44"/>
      <c r="B108" s="44"/>
      <c r="C108" s="45"/>
      <c r="D108" s="46"/>
      <c r="E108" s="47"/>
      <c r="F108" s="44"/>
    </row>
    <row r="109" spans="1:6" ht="20.100000000000001" customHeight="1">
      <c r="A109" s="44"/>
      <c r="B109" s="44"/>
      <c r="C109" s="45"/>
      <c r="D109" s="46"/>
      <c r="E109" s="47"/>
      <c r="F109" s="44"/>
    </row>
    <row r="110" spans="1:6" ht="20.100000000000001" customHeight="1">
      <c r="A110" s="44"/>
      <c r="B110" s="44"/>
      <c r="C110" s="45"/>
      <c r="D110" s="46"/>
      <c r="E110" s="47"/>
      <c r="F110" s="44"/>
    </row>
    <row r="111" spans="1:6" ht="20.100000000000001" customHeight="1">
      <c r="A111" s="44"/>
      <c r="B111" s="44"/>
      <c r="C111" s="45"/>
      <c r="D111" s="46"/>
      <c r="E111" s="47"/>
      <c r="F111" s="44"/>
    </row>
    <row r="112" spans="1:6" ht="20.100000000000001" customHeight="1">
      <c r="A112" s="44"/>
      <c r="B112" s="44"/>
      <c r="C112" s="45"/>
      <c r="D112" s="46"/>
      <c r="E112" s="47"/>
      <c r="F112" s="44"/>
    </row>
    <row r="113" spans="1:6" ht="20.100000000000001" customHeight="1">
      <c r="A113" s="44"/>
      <c r="B113" s="44"/>
      <c r="C113" s="45"/>
      <c r="D113" s="46"/>
      <c r="E113" s="47"/>
      <c r="F113" s="44"/>
    </row>
    <row r="114" spans="1:6" ht="20.100000000000001" customHeight="1">
      <c r="A114" s="44"/>
      <c r="B114" s="44"/>
      <c r="C114" s="45"/>
      <c r="D114" s="46"/>
      <c r="E114" s="47"/>
      <c r="F114" s="44"/>
    </row>
    <row r="115" spans="1:6" ht="20.100000000000001" customHeight="1">
      <c r="A115" s="44"/>
      <c r="B115" s="44"/>
      <c r="C115" s="45"/>
      <c r="D115" s="46"/>
      <c r="E115" s="47"/>
      <c r="F115" s="44"/>
    </row>
  </sheetData>
  <mergeCells count="1">
    <mergeCell ref="A1:F1"/>
  </mergeCells>
  <phoneticPr fontId="2" type="noConversion"/>
  <pageMargins left="0.78740157480314965" right="0.47244094488188981" top="0.83" bottom="0.6692913385826772" header="0.51181102362204722" footer="0.51181102362204722"/>
  <pageSetup paperSize="9" orientation="portrait" horizontalDpi="4294967292" verticalDpi="2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3"/>
  <sheetViews>
    <sheetView workbookViewId="0"/>
  </sheetViews>
  <sheetFormatPr defaultRowHeight="13.5"/>
  <sheetData>
    <row r="1" spans="2:4">
      <c r="B1" s="146" t="s">
        <v>213</v>
      </c>
      <c r="C1" s="146"/>
      <c r="D1" s="146"/>
    </row>
    <row r="2" spans="2:4">
      <c r="B2" s="148" t="s">
        <v>214</v>
      </c>
      <c r="C2" s="148" t="s">
        <v>215</v>
      </c>
      <c r="D2" s="148" t="s">
        <v>216</v>
      </c>
    </row>
    <row r="3" spans="2:4">
      <c r="B3" s="147" t="s">
        <v>209</v>
      </c>
      <c r="C3" s="147">
        <v>5</v>
      </c>
      <c r="D3" s="146">
        <f>C3</f>
        <v>5</v>
      </c>
    </row>
    <row r="4" spans="2:4">
      <c r="B4" s="147" t="s">
        <v>210</v>
      </c>
      <c r="C4" s="147">
        <v>8</v>
      </c>
      <c r="D4" s="146">
        <f>D3+C4</f>
        <v>13</v>
      </c>
    </row>
    <row r="5" spans="2:4">
      <c r="B5" s="147" t="s">
        <v>211</v>
      </c>
      <c r="C5" s="147">
        <v>2</v>
      </c>
      <c r="D5" s="146">
        <f t="shared" ref="D5:D13" si="0">D4+C5</f>
        <v>15</v>
      </c>
    </row>
    <row r="6" spans="2:4">
      <c r="B6" s="147" t="s">
        <v>210</v>
      </c>
      <c r="C6" s="147">
        <v>20</v>
      </c>
      <c r="D6" s="146">
        <f t="shared" si="0"/>
        <v>35</v>
      </c>
    </row>
    <row r="7" spans="2:4">
      <c r="B7" s="147" t="s">
        <v>211</v>
      </c>
      <c r="C7" s="147">
        <v>6</v>
      </c>
      <c r="D7" s="146">
        <f t="shared" si="0"/>
        <v>41</v>
      </c>
    </row>
    <row r="8" spans="2:4">
      <c r="B8" s="147" t="s">
        <v>210</v>
      </c>
      <c r="C8" s="147">
        <v>38</v>
      </c>
      <c r="D8" s="146">
        <f t="shared" si="0"/>
        <v>79</v>
      </c>
    </row>
    <row r="9" spans="2:4">
      <c r="B9" s="147" t="s">
        <v>212</v>
      </c>
      <c r="C9" s="147">
        <v>3</v>
      </c>
      <c r="D9" s="146">
        <f t="shared" si="0"/>
        <v>82</v>
      </c>
    </row>
    <row r="10" spans="2:4">
      <c r="B10" s="147" t="s">
        <v>211</v>
      </c>
      <c r="C10" s="147">
        <v>3</v>
      </c>
      <c r="D10" s="146">
        <f t="shared" si="0"/>
        <v>85</v>
      </c>
    </row>
    <row r="11" spans="2:4">
      <c r="B11" s="147" t="s">
        <v>209</v>
      </c>
      <c r="C11" s="147">
        <v>2</v>
      </c>
      <c r="D11" s="146">
        <f t="shared" si="0"/>
        <v>87</v>
      </c>
    </row>
    <row r="12" spans="2:4">
      <c r="B12" s="147" t="s">
        <v>211</v>
      </c>
      <c r="C12" s="147">
        <v>2</v>
      </c>
      <c r="D12" s="146">
        <f t="shared" si="0"/>
        <v>89</v>
      </c>
    </row>
    <row r="13" spans="2:4">
      <c r="B13" s="147" t="s">
        <v>209</v>
      </c>
      <c r="C13" s="147">
        <v>1</v>
      </c>
      <c r="D13" s="146">
        <f t="shared" si="0"/>
        <v>90</v>
      </c>
    </row>
  </sheetData>
  <phoneticPr fontId="2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6</vt:i4>
      </vt:variant>
    </vt:vector>
  </HeadingPairs>
  <TitlesOfParts>
    <vt:vector size="6" baseType="lpstr">
      <vt:lpstr>원가계산서</vt:lpstr>
      <vt:lpstr>내역</vt:lpstr>
      <vt:lpstr>일위대가</vt:lpstr>
      <vt:lpstr>착정수량집계</vt:lpstr>
      <vt:lpstr>단가표</vt:lpstr>
      <vt:lpstr>참고</vt:lpstr>
    </vt:vector>
  </TitlesOfParts>
  <Company>진산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진산</dc:creator>
  <cp:lastModifiedBy>Mijin Kim</cp:lastModifiedBy>
  <cp:lastPrinted>2018-10-23T07:10:07Z</cp:lastPrinted>
  <dcterms:created xsi:type="dcterms:W3CDTF">1998-09-18T20:38:00Z</dcterms:created>
  <dcterms:modified xsi:type="dcterms:W3CDTF">2018-11-26T00:47:10Z</dcterms:modified>
</cp:coreProperties>
</file>